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ninaa\Google Drive\ÖH FH Kufstein\Sitzungen\HV Sitzungen\Anträge\28.Juni 2018\"/>
    </mc:Choice>
  </mc:AlternateContent>
  <xr:revisionPtr revIDLastSave="0" documentId="8_{E04CA581-D883-4EFD-8AF8-734616D7D5CB}" xr6:coauthVersionLast="33" xr6:coauthVersionMax="33" xr10:uidLastSave="{00000000-0000-0000-0000-000000000000}"/>
  <bookViews>
    <workbookView xWindow="0" yWindow="0" windowWidth="28800" windowHeight="18000" xr2:uid="{00000000-000D-0000-FFFF-FFFF00000000}"/>
  </bookViews>
  <sheets>
    <sheet name="JVA" sheetId="2" r:id="rId1"/>
    <sheet name="StuVen-Budget" sheetId="3" r:id="rId2"/>
    <sheet name="Aufwandsentschädigung" sheetId="7" r:id="rId3"/>
    <sheet name="Personal" sheetId="9" r:id="rId4"/>
  </sheets>
  <externalReferences>
    <externalReference r:id="rId5"/>
  </externalReferences>
  <definedNames>
    <definedName name="_xlnm.Print_Area" localSheetId="2">Aufwandsentschädigung!$A$1:$E$34</definedName>
    <definedName name="_xlnm.Print_Area" localSheetId="0">JVA!$A$1:$I$207</definedName>
    <definedName name="_xlnm.Print_Area" localSheetId="3">Personal!$A$1:$F$18</definedName>
    <definedName name="_xlnm.Print_Area" localSheetId="1">'StuVen-Budget'!$A$1:$D$55</definedName>
    <definedName name="_xlnm.Print_Titles" localSheetId="0">JVA!$1:$1</definedName>
  </definedNames>
  <calcPr calcId="179017"/>
</workbook>
</file>

<file path=xl/calcChain.xml><?xml version="1.0" encoding="utf-8"?>
<calcChain xmlns="http://schemas.openxmlformats.org/spreadsheetml/2006/main">
  <c r="I194" i="2" l="1"/>
  <c r="I21" i="2"/>
  <c r="I180" i="2"/>
  <c r="G180" i="2"/>
  <c r="E180" i="2"/>
  <c r="I165" i="2"/>
  <c r="I162" i="2"/>
  <c r="I163" i="2" s="1"/>
  <c r="D153" i="2"/>
  <c r="F153" i="2"/>
  <c r="I153" i="2"/>
  <c r="G106" i="2"/>
  <c r="G42" i="2"/>
  <c r="H153" i="2" l="1"/>
  <c r="E97" i="2" l="1"/>
  <c r="E78" i="2"/>
  <c r="E72" i="2"/>
  <c r="E65" i="2"/>
  <c r="E42" i="2"/>
  <c r="E186" i="2"/>
  <c r="A159" i="2" l="1"/>
  <c r="A160" i="2"/>
  <c r="A161" i="2"/>
  <c r="A162" i="2"/>
  <c r="A163" i="2"/>
  <c r="A164" i="2"/>
  <c r="A165" i="2"/>
  <c r="A178" i="2"/>
  <c r="A179" i="2"/>
  <c r="A180" i="2"/>
  <c r="A181" i="2"/>
  <c r="A182" i="2"/>
  <c r="A183" i="2"/>
  <c r="A177" i="2"/>
  <c r="C18" i="9"/>
  <c r="D18" i="9"/>
  <c r="E18" i="9"/>
  <c r="B18" i="9"/>
  <c r="B28" i="7"/>
  <c r="B23" i="7"/>
  <c r="B13" i="7"/>
  <c r="E185" i="2"/>
  <c r="I186" i="2"/>
  <c r="I177" i="2"/>
  <c r="I178" i="2"/>
  <c r="I179" i="2"/>
  <c r="I176" i="2"/>
  <c r="I96" i="2"/>
  <c r="A96" i="2"/>
  <c r="I95" i="2" l="1"/>
  <c r="I70" i="2"/>
  <c r="E26" i="7"/>
  <c r="E163" i="2"/>
  <c r="G97" i="2"/>
  <c r="G43" i="2" l="1"/>
  <c r="D7" i="2"/>
  <c r="C3" i="3" s="1"/>
  <c r="G163" i="2" l="1"/>
  <c r="B164" i="2"/>
  <c r="E25" i="7" l="1"/>
  <c r="E31" i="7" l="1"/>
  <c r="E30" i="7"/>
  <c r="D29" i="7"/>
  <c r="E15" i="7"/>
  <c r="E4" i="7"/>
  <c r="I202" i="2" l="1"/>
  <c r="I189" i="2"/>
  <c r="I184" i="2"/>
  <c r="H176" i="2"/>
  <c r="I170" i="2"/>
  <c r="I171" i="2" s="1"/>
  <c r="I89" i="2"/>
  <c r="I83" i="2"/>
  <c r="I77" i="2"/>
  <c r="I71" i="2"/>
  <c r="I41" i="2"/>
  <c r="I40" i="2"/>
  <c r="I39" i="2"/>
  <c r="I38" i="2"/>
  <c r="I37" i="2"/>
  <c r="I36" i="2"/>
  <c r="I34" i="2"/>
  <c r="I33" i="2"/>
  <c r="I32" i="2"/>
  <c r="I31" i="2"/>
  <c r="I30" i="2"/>
  <c r="H4" i="2" l="1"/>
  <c r="H189" i="2"/>
  <c r="I42" i="2" l="1"/>
  <c r="G53" i="2"/>
  <c r="G78" i="2"/>
  <c r="G84" i="2"/>
  <c r="G90" i="2"/>
  <c r="E20" i="7"/>
  <c r="E19" i="7"/>
  <c r="E18" i="7"/>
  <c r="F7" i="2"/>
  <c r="H7" i="2" s="1"/>
  <c r="G158" i="2"/>
  <c r="G153" i="2"/>
  <c r="G148" i="2"/>
  <c r="G143" i="2"/>
  <c r="G138" i="2"/>
  <c r="G133" i="2"/>
  <c r="G128" i="2"/>
  <c r="G123" i="2"/>
  <c r="G118" i="2"/>
  <c r="G113" i="2"/>
  <c r="G72" i="2"/>
  <c r="F53" i="2"/>
  <c r="E43" i="2"/>
  <c r="D42" i="2"/>
  <c r="G165" i="2" l="1"/>
  <c r="E17" i="7"/>
  <c r="E82" i="2" s="1"/>
  <c r="I28" i="2"/>
  <c r="G21" i="2"/>
  <c r="I43" i="2" l="1"/>
  <c r="B9" i="7"/>
  <c r="E11" i="7" l="1"/>
  <c r="B17" i="7" l="1"/>
  <c r="B174" i="2" l="1"/>
  <c r="B187" i="2"/>
  <c r="B193" i="2"/>
  <c r="G190" i="2" l="1"/>
  <c r="F190" i="2"/>
  <c r="E190" i="2"/>
  <c r="D190" i="2"/>
  <c r="A191" i="2"/>
  <c r="A190" i="2"/>
  <c r="A189" i="2"/>
  <c r="C10" i="9"/>
  <c r="C15" i="9"/>
  <c r="I190" i="2" l="1"/>
  <c r="H190" i="2"/>
  <c r="G103" i="2"/>
  <c r="D11" i="9"/>
  <c r="D12" i="9"/>
  <c r="E12" i="9" s="1"/>
  <c r="D13" i="9"/>
  <c r="E13" i="9" s="1"/>
  <c r="D16" i="9"/>
  <c r="E16" i="9" s="1"/>
  <c r="E11" i="9" l="1"/>
  <c r="D10" i="9"/>
  <c r="D15" i="9"/>
  <c r="G12" i="2"/>
  <c r="F12" i="2"/>
  <c r="F21" i="2"/>
  <c r="A195" i="2"/>
  <c r="G185" i="2"/>
  <c r="I185" i="2" s="1"/>
  <c r="F185" i="2"/>
  <c r="D185" i="2"/>
  <c r="A186" i="2"/>
  <c r="G186" i="2" l="1"/>
  <c r="E15" i="9"/>
  <c r="E51" i="2" s="1"/>
  <c r="E10" i="9"/>
  <c r="E46" i="2" s="1"/>
  <c r="E47" i="2" s="1"/>
  <c r="H185" i="2"/>
  <c r="F186" i="2"/>
  <c r="I51" i="2" l="1"/>
  <c r="I53" i="2" s="1"/>
  <c r="E53" i="2"/>
  <c r="D186" i="2"/>
  <c r="H186" i="2" s="1"/>
  <c r="I46" i="2" l="1"/>
  <c r="I47" i="2" s="1"/>
  <c r="E17" i="2"/>
  <c r="A193" i="2"/>
  <c r="A192" i="2"/>
  <c r="B191" i="2" s="1"/>
  <c r="A196" i="2"/>
  <c r="B195" i="2" s="1"/>
  <c r="A197" i="2"/>
  <c r="A198" i="2"/>
  <c r="B197" i="2" s="1"/>
  <c r="A187" i="2"/>
  <c r="E171" i="2"/>
  <c r="A185" i="2" l="1"/>
  <c r="A184" i="2"/>
  <c r="A175" i="2"/>
  <c r="E192" i="2" l="1"/>
  <c r="F158" i="2"/>
  <c r="D158" i="2"/>
  <c r="A158" i="2"/>
  <c r="A157" i="2"/>
  <c r="A156" i="2"/>
  <c r="A155" i="2"/>
  <c r="A154" i="2"/>
  <c r="B154" i="2" s="1"/>
  <c r="A153" i="2"/>
  <c r="A152" i="2"/>
  <c r="A151" i="2"/>
  <c r="A150" i="2"/>
  <c r="A149" i="2"/>
  <c r="B149" i="2" s="1"/>
  <c r="F148" i="2"/>
  <c r="D148" i="2"/>
  <c r="A148" i="2"/>
  <c r="A147" i="2"/>
  <c r="A146" i="2"/>
  <c r="A145" i="2"/>
  <c r="A144" i="2"/>
  <c r="B144" i="2" s="1"/>
  <c r="F143" i="2"/>
  <c r="D143" i="2"/>
  <c r="A143" i="2"/>
  <c r="A142" i="2"/>
  <c r="A141" i="2"/>
  <c r="A140" i="2"/>
  <c r="A139" i="2"/>
  <c r="B139" i="2" s="1"/>
  <c r="F138" i="2"/>
  <c r="D138" i="2"/>
  <c r="A138" i="2"/>
  <c r="A137" i="2"/>
  <c r="A136" i="2"/>
  <c r="A135" i="2"/>
  <c r="A134" i="2"/>
  <c r="B134" i="2" s="1"/>
  <c r="F133" i="2"/>
  <c r="D133" i="2"/>
  <c r="A133" i="2"/>
  <c r="A132" i="2"/>
  <c r="A131" i="2"/>
  <c r="A130" i="2"/>
  <c r="A129" i="2"/>
  <c r="B129" i="2" s="1"/>
  <c r="F128" i="2"/>
  <c r="D128" i="2"/>
  <c r="A128" i="2"/>
  <c r="A127" i="2"/>
  <c r="A126" i="2"/>
  <c r="A125" i="2"/>
  <c r="A124" i="2"/>
  <c r="B124" i="2" s="1"/>
  <c r="F123" i="2"/>
  <c r="D123" i="2"/>
  <c r="A123" i="2"/>
  <c r="A122" i="2"/>
  <c r="A121" i="2"/>
  <c r="A120" i="2"/>
  <c r="A119" i="2"/>
  <c r="B119" i="2" s="1"/>
  <c r="A104" i="2"/>
  <c r="B104" i="2" s="1"/>
  <c r="F103" i="2"/>
  <c r="D103" i="2"/>
  <c r="A103" i="2"/>
  <c r="A102" i="2"/>
  <c r="A101" i="2"/>
  <c r="A100" i="2"/>
  <c r="A99" i="2"/>
  <c r="A98" i="2"/>
  <c r="B98" i="2" s="1"/>
  <c r="F97" i="2"/>
  <c r="D97" i="2"/>
  <c r="A97" i="2"/>
  <c r="A95" i="2"/>
  <c r="A94" i="2"/>
  <c r="A93" i="2"/>
  <c r="A92" i="2"/>
  <c r="A91" i="2"/>
  <c r="B91" i="2" s="1"/>
  <c r="F90" i="2"/>
  <c r="D90" i="2"/>
  <c r="A90" i="2"/>
  <c r="A89" i="2"/>
  <c r="A88" i="2"/>
  <c r="A87" i="2"/>
  <c r="A86" i="2"/>
  <c r="A85" i="2"/>
  <c r="B85" i="2" s="1"/>
  <c r="F84" i="2"/>
  <c r="D84" i="2"/>
  <c r="A84" i="2"/>
  <c r="A83" i="2"/>
  <c r="A82" i="2"/>
  <c r="A81" i="2"/>
  <c r="A80" i="2"/>
  <c r="A79" i="2"/>
  <c r="B79" i="2" s="1"/>
  <c r="F78" i="2"/>
  <c r="D78" i="2"/>
  <c r="A78" i="2"/>
  <c r="A77" i="2"/>
  <c r="A76" i="2"/>
  <c r="A75" i="2"/>
  <c r="A74" i="2"/>
  <c r="A73" i="2"/>
  <c r="B73" i="2" s="1"/>
  <c r="A30" i="2"/>
  <c r="A15" i="2"/>
  <c r="A16" i="2"/>
  <c r="I16" i="2"/>
  <c r="A17" i="2"/>
  <c r="I17" i="2"/>
  <c r="A18" i="2"/>
  <c r="E18" i="2"/>
  <c r="A19" i="2"/>
  <c r="E19" i="2"/>
  <c r="I19" i="2" s="1"/>
  <c r="A20" i="2"/>
  <c r="B20" i="2" s="1"/>
  <c r="A21" i="2"/>
  <c r="D21" i="2"/>
  <c r="D10" i="7"/>
  <c r="H21" i="2" l="1"/>
  <c r="H123" i="2"/>
  <c r="H128" i="2"/>
  <c r="H148" i="2"/>
  <c r="H158" i="2"/>
  <c r="H133" i="2"/>
  <c r="H138" i="2"/>
  <c r="H143" i="2"/>
  <c r="E21" i="2"/>
  <c r="I18" i="2"/>
  <c r="I82" i="2" l="1"/>
  <c r="I84" i="2" l="1"/>
  <c r="E84" i="2"/>
  <c r="E29" i="7"/>
  <c r="E28" i="7" s="1"/>
  <c r="E94" i="2" s="1"/>
  <c r="D24" i="7"/>
  <c r="D14" i="7"/>
  <c r="E14" i="7" s="1"/>
  <c r="E13" i="7" s="1"/>
  <c r="E76" i="2" s="1"/>
  <c r="E24" i="7" l="1"/>
  <c r="E23" i="7" s="1"/>
  <c r="I94" i="2"/>
  <c r="I97" i="2" s="1"/>
  <c r="I101" i="2"/>
  <c r="I76" i="2"/>
  <c r="I78" i="2" s="1"/>
  <c r="E88" i="2" l="1"/>
  <c r="E103" i="2"/>
  <c r="I103" i="2"/>
  <c r="I88" i="2" l="1"/>
  <c r="D28" i="2"/>
  <c r="D171" i="2"/>
  <c r="D192" i="2" s="1"/>
  <c r="D118" i="2"/>
  <c r="D113" i="2"/>
  <c r="D72" i="2"/>
  <c r="D65" i="2"/>
  <c r="D59" i="2"/>
  <c r="D53" i="2"/>
  <c r="A43" i="2"/>
  <c r="A29" i="2"/>
  <c r="B29" i="2" s="1"/>
  <c r="A4" i="2"/>
  <c r="B4" i="2" s="1"/>
  <c r="A5" i="2"/>
  <c r="B5" i="2" s="1"/>
  <c r="A6" i="2"/>
  <c r="B6" i="2" s="1"/>
  <c r="A7" i="2"/>
  <c r="A8" i="2"/>
  <c r="B8" i="2" s="1"/>
  <c r="A9" i="2"/>
  <c r="A10" i="2"/>
  <c r="A11" i="2"/>
  <c r="B11" i="2" s="1"/>
  <c r="A12" i="2"/>
  <c r="A13" i="2"/>
  <c r="B13" i="2" s="1"/>
  <c r="A14" i="2"/>
  <c r="A22" i="2"/>
  <c r="B22" i="2" s="1"/>
  <c r="A23" i="2"/>
  <c r="A24" i="2"/>
  <c r="B24" i="2" s="1"/>
  <c r="A25" i="2"/>
  <c r="A26" i="2"/>
  <c r="A27" i="2"/>
  <c r="A41" i="2"/>
  <c r="A28" i="2"/>
  <c r="A31" i="2"/>
  <c r="A32" i="2"/>
  <c r="A33" i="2"/>
  <c r="A34" i="2"/>
  <c r="A35" i="2"/>
  <c r="A36" i="2"/>
  <c r="A37" i="2"/>
  <c r="A38" i="2"/>
  <c r="A39" i="2"/>
  <c r="A40" i="2"/>
  <c r="A42" i="2"/>
  <c r="A44" i="2"/>
  <c r="B44" i="2" s="1"/>
  <c r="A45" i="2"/>
  <c r="A46" i="2"/>
  <c r="A47" i="2"/>
  <c r="A48" i="2"/>
  <c r="B48" i="2" s="1"/>
  <c r="A49" i="2"/>
  <c r="A50" i="2"/>
  <c r="A51" i="2"/>
  <c r="A52" i="2"/>
  <c r="A53" i="2"/>
  <c r="A54" i="2"/>
  <c r="B54" i="2" s="1"/>
  <c r="A55" i="2"/>
  <c r="A56" i="2"/>
  <c r="A57" i="2"/>
  <c r="A58" i="2"/>
  <c r="A59" i="2"/>
  <c r="A60" i="2"/>
  <c r="B60" i="2" s="1"/>
  <c r="A61" i="2"/>
  <c r="A62" i="2"/>
  <c r="A63" i="2"/>
  <c r="A64" i="2"/>
  <c r="A65" i="2"/>
  <c r="A66" i="2"/>
  <c r="B66" i="2" s="1"/>
  <c r="A67" i="2"/>
  <c r="A68" i="2"/>
  <c r="A69" i="2"/>
  <c r="A71" i="2"/>
  <c r="A72" i="2"/>
  <c r="A105" i="2"/>
  <c r="B105" i="2" s="1"/>
  <c r="A106" i="2"/>
  <c r="A107" i="2"/>
  <c r="B107" i="2" s="1"/>
  <c r="A108" i="2"/>
  <c r="A109" i="2"/>
  <c r="B109" i="2" s="1"/>
  <c r="A110" i="2"/>
  <c r="A111" i="2"/>
  <c r="A112" i="2"/>
  <c r="A113" i="2"/>
  <c r="A114" i="2"/>
  <c r="B114" i="2" s="1"/>
  <c r="A115" i="2"/>
  <c r="A116" i="2"/>
  <c r="A117" i="2"/>
  <c r="A118" i="2"/>
  <c r="A166" i="2"/>
  <c r="B166" i="2" s="1"/>
  <c r="A167" i="2"/>
  <c r="A168" i="2"/>
  <c r="B168" i="2" s="1"/>
  <c r="A169" i="2"/>
  <c r="A170" i="2"/>
  <c r="A171" i="2"/>
  <c r="A172" i="2"/>
  <c r="B172" i="2" s="1"/>
  <c r="A173" i="2"/>
  <c r="A176" i="2"/>
  <c r="A199" i="2"/>
  <c r="A201" i="2"/>
  <c r="B200" i="2" s="1"/>
  <c r="A202" i="2"/>
  <c r="A203" i="2"/>
  <c r="A204" i="2"/>
  <c r="B203" i="2" s="1"/>
  <c r="A205" i="2"/>
  <c r="A206" i="2"/>
  <c r="A3" i="2"/>
  <c r="E90" i="2" l="1"/>
  <c r="I90" i="2"/>
  <c r="D43" i="2"/>
  <c r="H43" i="2" s="1"/>
  <c r="H28" i="2"/>
  <c r="B7" i="2"/>
  <c r="B9" i="2" l="1"/>
  <c r="B10" i="2" l="1"/>
  <c r="B12" i="2" s="1"/>
  <c r="B14" i="2" l="1"/>
  <c r="B15" i="2" s="1"/>
  <c r="B16" i="2" s="1"/>
  <c r="B17" i="2" s="1"/>
  <c r="B18" i="2" s="1"/>
  <c r="B19" i="2" s="1"/>
  <c r="B21" i="2" s="1"/>
  <c r="B23" i="2" s="1"/>
  <c r="B25" i="2" l="1"/>
  <c r="B26" i="2" s="1"/>
  <c r="B27" i="2" s="1"/>
  <c r="B28" i="2" s="1"/>
  <c r="B30" i="2" s="1"/>
  <c r="B31" i="2" l="1"/>
  <c r="B32" i="2" s="1"/>
  <c r="B33" i="2" s="1"/>
  <c r="B34" i="2" s="1"/>
  <c r="B35" i="2" s="1"/>
  <c r="B36" i="2" s="1"/>
  <c r="B37" i="2" s="1"/>
  <c r="B38" i="2" s="1"/>
  <c r="B39" i="2" s="1"/>
  <c r="B40" i="2" s="1"/>
  <c r="B41" i="2" l="1"/>
  <c r="B42" i="2" s="1"/>
  <c r="B45" i="2" l="1"/>
  <c r="B46" i="2" s="1"/>
  <c r="B47" i="2" s="1"/>
  <c r="B49" i="2" s="1"/>
  <c r="B50" i="2" s="1"/>
  <c r="B51" i="2" s="1"/>
  <c r="B52" i="2" s="1"/>
  <c r="B53" i="2" s="1"/>
  <c r="B55" i="2" l="1"/>
  <c r="B56" i="2" s="1"/>
  <c r="B57" i="2" s="1"/>
  <c r="B58" i="2" s="1"/>
  <c r="B59" i="2" s="1"/>
  <c r="B61" i="2" l="1"/>
  <c r="B62" i="2" s="1"/>
  <c r="B63" i="2" s="1"/>
  <c r="B64" i="2" s="1"/>
  <c r="B65" i="2" s="1"/>
  <c r="B67" i="2" l="1"/>
  <c r="B68" i="2" s="1"/>
  <c r="B69" i="2" s="1"/>
  <c r="B72" i="2" s="1"/>
  <c r="B74" i="2" l="1"/>
  <c r="B75" i="2" s="1"/>
  <c r="B76" i="2" s="1"/>
  <c r="B77" i="2" s="1"/>
  <c r="B78" i="2" s="1"/>
  <c r="B80" i="2" s="1"/>
  <c r="B81" i="2" s="1"/>
  <c r="B82" i="2" s="1"/>
  <c r="B83" i="2" s="1"/>
  <c r="B84" i="2" s="1"/>
  <c r="B86" i="2" s="1"/>
  <c r="B87" i="2" s="1"/>
  <c r="B88" i="2" s="1"/>
  <c r="B89" i="2" s="1"/>
  <c r="B90" i="2" s="1"/>
  <c r="B92" i="2" s="1"/>
  <c r="B93" i="2" s="1"/>
  <c r="B94" i="2" s="1"/>
  <c r="B95" i="2" s="1"/>
  <c r="B99" i="2" s="1"/>
  <c r="B100" i="2" s="1"/>
  <c r="B101" i="2" s="1"/>
  <c r="B102" i="2" s="1"/>
  <c r="B103" i="2" s="1"/>
  <c r="B106" i="2" s="1"/>
  <c r="B108" i="2" s="1"/>
  <c r="B110" i="2" s="1"/>
  <c r="B111" i="2" s="1"/>
  <c r="B112" i="2" s="1"/>
  <c r="B113" i="2" s="1"/>
  <c r="B115" i="2" s="1"/>
  <c r="B116" i="2" s="1"/>
  <c r="B117" i="2" s="1"/>
  <c r="B118" i="2" s="1"/>
  <c r="B120" i="2" s="1"/>
  <c r="B121" i="2" s="1"/>
  <c r="B122" i="2" s="1"/>
  <c r="B123" i="2" s="1"/>
  <c r="B125" i="2" s="1"/>
  <c r="B126" i="2" s="1"/>
  <c r="B127" i="2" s="1"/>
  <c r="B128" i="2" s="1"/>
  <c r="B130" i="2" s="1"/>
  <c r="B131" i="2" s="1"/>
  <c r="B132" i="2" s="1"/>
  <c r="B133" i="2" s="1"/>
  <c r="B135" i="2" s="1"/>
  <c r="B136" i="2" s="1"/>
  <c r="B137" i="2" s="1"/>
  <c r="B138" i="2" s="1"/>
  <c r="B140" i="2" s="1"/>
  <c r="B141" i="2" s="1"/>
  <c r="B142" i="2" s="1"/>
  <c r="B143" i="2" s="1"/>
  <c r="B145" i="2" s="1"/>
  <c r="B146" i="2" s="1"/>
  <c r="B147" i="2" s="1"/>
  <c r="B148" i="2" s="1"/>
  <c r="B150" i="2" s="1"/>
  <c r="B151" i="2" s="1"/>
  <c r="B152" i="2" s="1"/>
  <c r="B153" i="2" s="1"/>
  <c r="B155" i="2" s="1"/>
  <c r="B156" i="2" s="1"/>
  <c r="B157" i="2" s="1"/>
  <c r="B158" i="2" s="1"/>
  <c r="B167" i="2" s="1"/>
  <c r="B169" i="2" s="1"/>
  <c r="B170" i="2" s="1"/>
  <c r="B171" i="2" s="1"/>
  <c r="B173" i="2" s="1"/>
  <c r="B175" i="2" s="1"/>
  <c r="B176" i="2" s="1"/>
  <c r="B183" i="2" s="1"/>
  <c r="B184" i="2" s="1"/>
  <c r="B185" i="2" s="1"/>
  <c r="B186" i="2" s="1"/>
  <c r="B188" i="2" s="1"/>
  <c r="B189" i="2" s="1"/>
  <c r="B190" i="2" s="1"/>
  <c r="B192" i="2" s="1"/>
  <c r="B194" i="2" s="1"/>
  <c r="B196" i="2" s="1"/>
  <c r="B198" i="2" s="1"/>
  <c r="B201" i="2" s="1"/>
  <c r="B202" i="2" s="1"/>
  <c r="B204" i="2" s="1"/>
  <c r="B205" i="2" s="1"/>
  <c r="F118" i="2" l="1"/>
  <c r="H118" i="2" s="1"/>
  <c r="F113" i="2"/>
  <c r="F165" i="2" l="1"/>
  <c r="H165" i="2" s="1"/>
  <c r="H113" i="2"/>
  <c r="C4" i="9"/>
  <c r="B6" i="9"/>
  <c r="B7" i="9" l="1"/>
  <c r="F72" i="2" l="1"/>
  <c r="G65" i="2"/>
  <c r="F65" i="2"/>
  <c r="G59" i="2" l="1"/>
  <c r="B18" i="3"/>
  <c r="C4" i="3" l="1"/>
  <c r="C5" i="3" s="1"/>
  <c r="C16" i="3"/>
  <c r="C17" i="3"/>
  <c r="C14" i="3"/>
  <c r="C15" i="3"/>
  <c r="C12" i="3"/>
  <c r="C13" i="3"/>
  <c r="C10" i="3"/>
  <c r="C11" i="3"/>
  <c r="C9" i="3"/>
  <c r="C8" i="3"/>
  <c r="D9" i="3" l="1"/>
  <c r="D16" i="3"/>
  <c r="D11" i="3"/>
  <c r="D15" i="3"/>
  <c r="D8" i="3"/>
  <c r="D13" i="3"/>
  <c r="D17" i="3"/>
  <c r="E157" i="2" s="1"/>
  <c r="D12" i="3"/>
  <c r="D10" i="3"/>
  <c r="D14" i="3"/>
  <c r="C18" i="3"/>
  <c r="E132" i="2" l="1"/>
  <c r="I132" i="2" s="1"/>
  <c r="I133" i="2" s="1"/>
  <c r="E147" i="2"/>
  <c r="I147" i="2" s="1"/>
  <c r="I148" i="2" s="1"/>
  <c r="E127" i="2"/>
  <c r="I127" i="2" s="1"/>
  <c r="I128" i="2" s="1"/>
  <c r="E142" i="2"/>
  <c r="E143" i="2" s="1"/>
  <c r="E137" i="2"/>
  <c r="I137" i="2" s="1"/>
  <c r="I138" i="2" s="1"/>
  <c r="E152" i="2"/>
  <c r="E153" i="2" s="1"/>
  <c r="E122" i="2"/>
  <c r="I122" i="2" s="1"/>
  <c r="I123" i="2" s="1"/>
  <c r="E112" i="2"/>
  <c r="E117" i="2"/>
  <c r="E118" i="2" s="1"/>
  <c r="I157" i="2"/>
  <c r="I158" i="2" s="1"/>
  <c r="E128" i="2"/>
  <c r="E158" i="2"/>
  <c r="D18" i="3"/>
  <c r="B6" i="7"/>
  <c r="B2" i="7"/>
  <c r="B33" i="7" s="1"/>
  <c r="E10" i="7"/>
  <c r="E9" i="7" s="1"/>
  <c r="E69" i="2" s="1"/>
  <c r="D7" i="7"/>
  <c r="E7" i="7" s="1"/>
  <c r="E138" i="2" l="1"/>
  <c r="E148" i="2"/>
  <c r="E123" i="2"/>
  <c r="I112" i="2"/>
  <c r="I113" i="2" s="1"/>
  <c r="E113" i="2"/>
  <c r="I152" i="2"/>
  <c r="I142" i="2"/>
  <c r="I143" i="2" s="1"/>
  <c r="E133" i="2"/>
  <c r="I117" i="2"/>
  <c r="I118" i="2" s="1"/>
  <c r="I69" i="2"/>
  <c r="I72" i="2" s="1"/>
  <c r="E6" i="7"/>
  <c r="E63" i="2" l="1"/>
  <c r="I63" i="2" s="1"/>
  <c r="I65" i="2" s="1"/>
  <c r="E165" i="2"/>
  <c r="D3" i="7"/>
  <c r="E3" i="7" s="1"/>
  <c r="E2" i="7" s="1"/>
  <c r="D12" i="2"/>
  <c r="E12" i="2"/>
  <c r="I12" i="2" s="1"/>
  <c r="D47" i="2"/>
  <c r="F47" i="2"/>
  <c r="F106" i="2" s="1"/>
  <c r="G47" i="2"/>
  <c r="F171" i="2"/>
  <c r="G171" i="2"/>
  <c r="G192" i="2" s="1"/>
  <c r="I192" i="2" s="1"/>
  <c r="E57" i="2" l="1"/>
  <c r="E33" i="7"/>
  <c r="G194" i="2"/>
  <c r="G196" i="2" s="1"/>
  <c r="G204" i="2" s="1"/>
  <c r="H171" i="2"/>
  <c r="F192" i="2"/>
  <c r="H192" i="2" s="1"/>
  <c r="H12" i="2"/>
  <c r="F194" i="2" l="1"/>
  <c r="F196" i="2" s="1"/>
  <c r="F204" i="2" s="1"/>
  <c r="I57" i="2"/>
  <c r="I59" i="2" s="1"/>
  <c r="E59" i="2" l="1"/>
  <c r="E106" i="2" s="1"/>
  <c r="I106" i="2" s="1"/>
  <c r="F205" i="2" l="1"/>
  <c r="E194" i="2"/>
  <c r="E196" i="2" l="1"/>
  <c r="E204" i="2" s="1"/>
  <c r="D106" i="2"/>
  <c r="I196" i="2" l="1"/>
  <c r="I204" i="2"/>
  <c r="H106" i="2"/>
  <c r="D194" i="2"/>
  <c r="H194" i="2" s="1"/>
  <c r="D196" i="2" l="1"/>
  <c r="H53" i="2"/>
  <c r="H196" i="2" l="1"/>
  <c r="E198" i="2"/>
  <c r="I198" i="2" s="1"/>
  <c r="H201" i="2"/>
  <c r="G205" i="2"/>
  <c r="D204" i="2" l="1"/>
  <c r="D205" i="2" l="1"/>
  <c r="H204" i="2"/>
  <c r="E205" i="2"/>
  <c r="H163" i="2"/>
  <c r="D1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Danny</author>
  </authors>
  <commentList>
    <comment ref="C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DE:</t>
        </r>
        <r>
          <rPr>
            <sz val="9"/>
            <color indexed="81"/>
            <rFont val="Segoe UI"/>
            <family val="2"/>
          </rPr>
          <t xml:space="preserve">
ab nächstem Jahr eigene Zahlen verwenden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DE:
</t>
        </r>
        <r>
          <rPr>
            <sz val="9"/>
            <color indexed="81"/>
            <rFont val="Segoe UI"/>
            <family val="2"/>
          </rPr>
          <t>Vereinbarung mit der Hochschule</t>
        </r>
      </text>
    </comment>
    <comment ref="C17" authorId="0" shapeId="0" xr:uid="{00000000-0006-0000-0000-000003000000}">
      <text>
        <r>
          <rPr>
            <b/>
            <sz val="9"/>
            <color rgb="FF000000"/>
            <rFont val="Segoe UI"/>
            <family val="2"/>
          </rPr>
          <t>DE: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abhängig ob geringfügig oder Vollzeit</t>
        </r>
      </text>
    </comment>
    <comment ref="C31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DE:
</t>
        </r>
        <r>
          <rPr>
            <sz val="9"/>
            <color indexed="81"/>
            <rFont val="Segoe UI"/>
            <family val="2"/>
          </rPr>
          <t>allgemeine Aufwände der HV beliebig erweiterbar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69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DE:
</t>
        </r>
        <r>
          <rPr>
            <sz val="9"/>
            <color indexed="81"/>
            <rFont val="Segoe UI"/>
            <family val="2"/>
          </rPr>
          <t>Optional abhängig ob Vertrag mit BV vorhanden ist</t>
        </r>
      </text>
    </comment>
    <comment ref="C188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 xml:space="preserve">DE:
</t>
        </r>
        <r>
          <rPr>
            <sz val="9"/>
            <color indexed="81"/>
            <rFont val="Segoe UI"/>
            <family val="2"/>
          </rPr>
          <t>Optional abhängig ob Vertrag mit BV vorhanden ist</t>
        </r>
      </text>
    </comment>
  </commentList>
</comments>
</file>

<file path=xl/sharedStrings.xml><?xml version="1.0" encoding="utf-8"?>
<sst xmlns="http://schemas.openxmlformats.org/spreadsheetml/2006/main" count="264" uniqueCount="231">
  <si>
    <t>Summe</t>
  </si>
  <si>
    <t>in %</t>
  </si>
  <si>
    <t>Summe AE pro Jahr</t>
  </si>
  <si>
    <t>ReferentIn</t>
  </si>
  <si>
    <t>SUMME</t>
  </si>
  <si>
    <t>Kontoführungsspesen und Zinsaufwand</t>
  </si>
  <si>
    <t>Hochrechnung Anzahl einzahlender Studierender</t>
  </si>
  <si>
    <t>II. Summe Beiträge gemäß HSG</t>
  </si>
  <si>
    <t>Gehaltskosten</t>
  </si>
  <si>
    <t>Lohnnebenkosten (28%)</t>
  </si>
  <si>
    <t>Abfertigungsaufwand</t>
  </si>
  <si>
    <t>Freiwillige Sozialleistungen (inkl. Aus- und Fortbildung)</t>
  </si>
  <si>
    <t>Zwischensummen gesamt</t>
  </si>
  <si>
    <t>Erwarteter Gebarungsabgang/Überschuss</t>
  </si>
  <si>
    <t>Endsummen gesamt</t>
  </si>
  <si>
    <t>Titel</t>
  </si>
  <si>
    <t>1. Summe angestelltes Personal</t>
  </si>
  <si>
    <t>Summe Vorsitz</t>
  </si>
  <si>
    <t>Sonstige Erträge</t>
  </si>
  <si>
    <t>Zinserträge, Skonti u. sonstige Finanzerträge</t>
  </si>
  <si>
    <t>KESt</t>
  </si>
  <si>
    <t>Summe sonstige Erträge</t>
  </si>
  <si>
    <t>2. Summe Referate und Arbeitsbereiche</t>
  </si>
  <si>
    <t>Summe Sozialfonds</t>
  </si>
  <si>
    <t>I. Studierendenbeiträge</t>
  </si>
  <si>
    <t>∆     Einnahmen</t>
  </si>
  <si>
    <t>∆       Ausgaben</t>
  </si>
  <si>
    <t>Anzahl Personen</t>
  </si>
  <si>
    <t>III. Hochschulvertretung</t>
  </si>
  <si>
    <t>Davon 30% für STV</t>
  </si>
  <si>
    <t>2. Referate und Arbeitsbereiche (zu AEs siehe Anhang II)</t>
  </si>
  <si>
    <t>3. StuVen (siehe Anhang I)</t>
  </si>
  <si>
    <t>4. Fonds, Projekte, Unterstützungen</t>
  </si>
  <si>
    <t>4.1 Sozialfonds</t>
  </si>
  <si>
    <t>Sozialfonds</t>
  </si>
  <si>
    <t>Beiträge (lt. Bundesvertretung)</t>
  </si>
  <si>
    <t xml:space="preserve">I Summe Studierendenbeiträge </t>
  </si>
  <si>
    <t>Druckkosten</t>
  </si>
  <si>
    <t>Sitzungs-, Fahrt- und Transport und Verpflegungskosten</t>
  </si>
  <si>
    <t>Buchhaltung / Steuerberatung</t>
  </si>
  <si>
    <t>Studienvertretung</t>
  </si>
  <si>
    <t>Budgetverteilung Studienvertretungen</t>
  </si>
  <si>
    <t>1. Angestelltes Personal</t>
  </si>
  <si>
    <t>3. Summe StuVen</t>
  </si>
  <si>
    <t>Restverteilung*</t>
  </si>
  <si>
    <t>*abhängig von Satzung; muss individuell angepasst werden</t>
  </si>
  <si>
    <t>Personal</t>
  </si>
  <si>
    <t>Einnahmen</t>
  </si>
  <si>
    <t>Ausgaben</t>
  </si>
  <si>
    <t>Bruttogehaltsaufwand</t>
  </si>
  <si>
    <t>Freiwillige Sozialleistungen</t>
  </si>
  <si>
    <t>Saldo</t>
  </si>
  <si>
    <t>2.1 Allgemeine Posten für HV</t>
  </si>
  <si>
    <t>Sonstige Aufwendungen</t>
  </si>
  <si>
    <t>2.2 Vorsitz</t>
  </si>
  <si>
    <t>Sachaufwand Referat für Bildungspolitik</t>
  </si>
  <si>
    <t>Erträge Referat für Bildungspolitik</t>
  </si>
  <si>
    <t>2.4 Referat für Bildungspolitik</t>
  </si>
  <si>
    <t>Summe Aufwandsentschädigungen Vorsitz</t>
  </si>
  <si>
    <t>Summe Aufwandsentschädigungen Referat für Bildungspolitik</t>
  </si>
  <si>
    <t>Auflösung Rücklagen</t>
  </si>
  <si>
    <t>Bilanzgewinn/-verlust</t>
  </si>
  <si>
    <t>Ergebnis Allgemeine Posten für HV</t>
  </si>
  <si>
    <t>Ergebnis Referat für Bildungspolitik</t>
  </si>
  <si>
    <t>2.3 Referat für wirtschaftliche Angelegenheiten</t>
  </si>
  <si>
    <t>Erträge Referat für Veranstaltungen</t>
  </si>
  <si>
    <t>Summe Aufwandsentschädigungen Referat für Veranstaltungen</t>
  </si>
  <si>
    <t>Sachaufwand Referat für Veranstaltungen</t>
  </si>
  <si>
    <t>Ergebnis Referat für Veranstaltungen</t>
  </si>
  <si>
    <t>Ergebnis Referat für Gleichberechtigung</t>
  </si>
  <si>
    <t>SachbearbeiterIn</t>
  </si>
  <si>
    <t>STV Europäische Energiewirtschaft</t>
  </si>
  <si>
    <t>STV International Business Studies MA</t>
  </si>
  <si>
    <t>STV International Business Studies BA</t>
  </si>
  <si>
    <t>STV Marketing- und Kommunikationsmanagement</t>
  </si>
  <si>
    <t>STV Sport-, Kultur- und Veranstaltungsmanagement BA</t>
  </si>
  <si>
    <t>STV Sport-, Kultur- und Veranstaltungsmanagement MA</t>
  </si>
  <si>
    <t>STV Unternehmensführung BA</t>
  </si>
  <si>
    <t>3.1 Europäische Energiewirtschaft</t>
  </si>
  <si>
    <t>3.2 Facility &amp; Immobilienmanagement</t>
  </si>
  <si>
    <t>Erträge STV Europäische Energiewirtschaft</t>
  </si>
  <si>
    <t>Erträge STV Facility- und Immobilienmanagement</t>
  </si>
  <si>
    <t>Ergebnis STV Facility- und Immobilienmanagement</t>
  </si>
  <si>
    <t>Ergebnis STV Europäische Energiewirtschaft</t>
  </si>
  <si>
    <t>Zugeteiltes Budget STV Europäische Energiewirtschaft</t>
  </si>
  <si>
    <t>Zugeteiltes Budget STV Facility- und Immobilienmanagement</t>
  </si>
  <si>
    <t>3.3 International Business Studies BA</t>
  </si>
  <si>
    <t>Erträge STV International Business Studies BA</t>
  </si>
  <si>
    <t>Zugeteiltes Budget STV International Business Studies BA</t>
  </si>
  <si>
    <t>Ergebnis STV International Business Studies BA</t>
  </si>
  <si>
    <t>3.4 International Business Studies MA</t>
  </si>
  <si>
    <t>Erträge STV International Business Studies MA</t>
  </si>
  <si>
    <t>Ergebnis STV International Business Studies MA</t>
  </si>
  <si>
    <t>Erträge STV Marketing- und Kommunikationsmanagement</t>
  </si>
  <si>
    <t>Zugeteiltes Budget STV Marketing- und Kommunikationsmanagement</t>
  </si>
  <si>
    <t>Ergebnis STV Marketing- und Kommunikationsmanagement</t>
  </si>
  <si>
    <t>Erträge STV Sport-, Kultur- und Veranstaltungsmanagement BA</t>
  </si>
  <si>
    <t>Ergebnis STV Sport-, Kultur- und Veranstaltungsmanagement BA</t>
  </si>
  <si>
    <t>3.5 Marketing- und Kommunikationsmanagement</t>
  </si>
  <si>
    <t>3.6 Sport-, Kultur- und Veranstaltungsmanagement BA</t>
  </si>
  <si>
    <t>3.7 Sport-, Kultur- und Veranstaltungsmanagement MA</t>
  </si>
  <si>
    <t>Erträge STV Sport-, Kultur- und Veranstaltungsmanagement MA</t>
  </si>
  <si>
    <t>Ergebnis STV Sport-, Kultur- und Veranstaltungsmanagement MA</t>
  </si>
  <si>
    <t xml:space="preserve">3.8 Unternehmensführung </t>
  </si>
  <si>
    <t xml:space="preserve">Erträge STV Unternehmensführung </t>
  </si>
  <si>
    <t xml:space="preserve">Ergebnis STV Unternehmensführung </t>
  </si>
  <si>
    <t>3.9 Web Business &amp; Technology</t>
  </si>
  <si>
    <t>Erträge STV Web Business &amp; Technology</t>
  </si>
  <si>
    <t>Ergebnis STV Web Business &amp; Technology</t>
  </si>
  <si>
    <t>3.10 Wirtschaftsingenieurwesen</t>
  </si>
  <si>
    <t>Erträge STV Wirtschaftsingenieurwesen</t>
  </si>
  <si>
    <t>Zugeteiltes Budget STV Wirtschaftsingenieurwesen</t>
  </si>
  <si>
    <t>Ergebnis STV Wirtschaftsingenieurwesen</t>
  </si>
  <si>
    <t>Zugeteiles Budget STV Web Business &amp; Technology</t>
  </si>
  <si>
    <t xml:space="preserve">Zugeteiltes Budget STV Unternehmensführung </t>
  </si>
  <si>
    <t>Zugeteiltes Budget STV Sport-, Kultur- und Veranstaltungsmanagement MA</t>
  </si>
  <si>
    <t>Zugeteiltes Budget STV International Business Studies MA</t>
  </si>
  <si>
    <t>Zugeteiltes Budget STV Sport-, Kultur- und Veranstaltungsmanagement BA</t>
  </si>
  <si>
    <t>4.2 Projekte</t>
  </si>
  <si>
    <t>Erträge ÖH Veranstaltungen</t>
  </si>
  <si>
    <t>Zugehörige Studiengänge</t>
  </si>
  <si>
    <t>Europäische Energiewirtschaft bbM</t>
  </si>
  <si>
    <t>Europäische Energiewirtschaft vzB</t>
  </si>
  <si>
    <t>STV Immobilien und Facility Management</t>
  </si>
  <si>
    <t>Facility- und Immobilienmanagement vzB</t>
  </si>
  <si>
    <t>Facility- und Immobilienmanagement bbB</t>
  </si>
  <si>
    <t>Facility- und Immobilienmanagement bbM</t>
  </si>
  <si>
    <t>International Business Studies vzB</t>
  </si>
  <si>
    <t>International Business Studies bbB</t>
  </si>
  <si>
    <t>International Business Studies vzM</t>
  </si>
  <si>
    <t>Marketing- und Kommunikationsmanagement vzB</t>
  </si>
  <si>
    <t>Marketing- und Kommunikationsmanagement bbB</t>
  </si>
  <si>
    <t>Digital Marketing bbM</t>
  </si>
  <si>
    <t>Sport-, Kultur- und Veranstaltungsmanagement vzB</t>
  </si>
  <si>
    <t>Sport-, Kultur- und Veranstaltungsmanagement bbB</t>
  </si>
  <si>
    <t>Sport-, Kultur- und Veranstaltungsmanagement bbM</t>
  </si>
  <si>
    <t>Sports-, Culture- and Eventsmanagement vzM</t>
  </si>
  <si>
    <t>STV Unternehmensführung</t>
  </si>
  <si>
    <t>Unternehmensführung vzB</t>
  </si>
  <si>
    <t>Unternehmensumstrukturierung und -sanierung bbM</t>
  </si>
  <si>
    <t>STV Web Business &amp; Technology</t>
  </si>
  <si>
    <t>Web Business &amp; Technology vzB</t>
  </si>
  <si>
    <t>Web Communication &amp; Information System</t>
  </si>
  <si>
    <t>STV Wirtschaftsingeneurswesen BA</t>
  </si>
  <si>
    <t xml:space="preserve">STV Web Business &amp; Technology </t>
  </si>
  <si>
    <t xml:space="preserve">STV Wirtschaftsingenieurwesen </t>
  </si>
  <si>
    <t>Wirtschaftsingenieurswesen vzB</t>
  </si>
  <si>
    <t>4. Summe Fonds, Projekte, Unterstützungen</t>
  </si>
  <si>
    <t>III. Summe Hochschulvertretung (Summe 1-4)</t>
  </si>
  <si>
    <t>Summe Projekte</t>
  </si>
  <si>
    <t>Summe sonstige Aufwendungen</t>
  </si>
  <si>
    <t>Mietaufwand</t>
  </si>
  <si>
    <t>monatliche pro Person</t>
  </si>
  <si>
    <t>Summe pro Jahr</t>
  </si>
  <si>
    <t>Summe pro Monat</t>
  </si>
  <si>
    <t>Spenden</t>
  </si>
  <si>
    <t>Summe Spenden</t>
  </si>
  <si>
    <t>4.3 Spenden</t>
  </si>
  <si>
    <t>Lohnnebenkosten (17,8%)</t>
  </si>
  <si>
    <t>2.11 Referat für feministische Politik und Gleichbehandlungsfragen</t>
  </si>
  <si>
    <t>2.5 Referat für Sozialpolitik</t>
  </si>
  <si>
    <t>Ergebnis Referat wirtschaftliche Angelegenheiten</t>
  </si>
  <si>
    <t>Sachaufwand Referat für wirtschaftliche Angelegenheiten</t>
  </si>
  <si>
    <t>Summe Aufwandsentschädigungen Referat für wirtschaftliche Angelegenheiten</t>
  </si>
  <si>
    <t>Erträge Referat für wirtschaftliche Angelegenheiten</t>
  </si>
  <si>
    <t>Ergebnis Referat für Sozialpolitik</t>
  </si>
  <si>
    <t>Erträge Referat für Sozialpolitik</t>
  </si>
  <si>
    <t>Summe Aufwandsentschädigungen Referat für Sozialpolitik</t>
  </si>
  <si>
    <t>Erträge Referat für Sport und Gesundheit</t>
  </si>
  <si>
    <t>Sachaufwand Referat für Sport und Gesundheit</t>
  </si>
  <si>
    <t>Ergebnis Referat für Sport und Gesundheit</t>
  </si>
  <si>
    <t>Erträge Referat für Kultur und kulturelle Bildung</t>
  </si>
  <si>
    <t>Summe Aufwandsentschädigungen Referat für Kultur und kulturelle Bildung</t>
  </si>
  <si>
    <t>Sachaufwand Referat für Kultur und kulturelle Bildung</t>
  </si>
  <si>
    <t>Ergebnis Referat für Kultur und kulturelle Bildung</t>
  </si>
  <si>
    <t>Erträge Referat für Internationales</t>
  </si>
  <si>
    <t>Summe Aufwandsentschädigungen Referat für Internationales</t>
  </si>
  <si>
    <t>Sachaufwand Referat für Internationales</t>
  </si>
  <si>
    <t>Ergebnis Referat für Internationales</t>
  </si>
  <si>
    <t>Erträge Referat für Öffentlichkeitsarbeit</t>
  </si>
  <si>
    <t>Summe Aufwandsentschädigungen Referat für Öffentlichkeitsarbeit</t>
  </si>
  <si>
    <t>Sachaufwand Referat für Öffentlichkeitsarbeit</t>
  </si>
  <si>
    <t>Ergebnis Referat für Öffentlichkeitsarbeit</t>
  </si>
  <si>
    <t>Erträge Referat für feministische Politik und Gleichbehandlungsfragen</t>
  </si>
  <si>
    <t>Summe Aufwandsentschädigungen Referat für feministische Politik und Gleichbehandlungsfragen</t>
  </si>
  <si>
    <t>Sachaufwand Referat für feministische Politik und Gleichbehandlungsfragen</t>
  </si>
  <si>
    <t>4.2.1 Sponsoring</t>
  </si>
  <si>
    <t xml:space="preserve">Erträge Sponsoring </t>
  </si>
  <si>
    <t>Aufwand Sponsoring</t>
  </si>
  <si>
    <t xml:space="preserve">Ergebnis Sponsoring </t>
  </si>
  <si>
    <t>Sonstige Gebühren und Abgaben (Portogebühren)</t>
  </si>
  <si>
    <t>4.2.1  ÖH Veranstaltungen</t>
  </si>
  <si>
    <t>ERP-Systeme und Geschäftsprozesse</t>
  </si>
  <si>
    <t>VorsitzendeR</t>
  </si>
  <si>
    <t>1.StellvertreterIn</t>
  </si>
  <si>
    <t>2. StellvertreterIn</t>
  </si>
  <si>
    <t>Zuweisung Altlasten</t>
  </si>
  <si>
    <t>Sachbearbeiterin</t>
  </si>
  <si>
    <t>WS 17/18</t>
  </si>
  <si>
    <t>SS 18</t>
  </si>
  <si>
    <t>Sachbearbeiter</t>
  </si>
  <si>
    <t>Aufwand Schulungen</t>
  </si>
  <si>
    <t>Aufwand Sommerfest</t>
  </si>
  <si>
    <t>Sachaufwand Referat für Sozialpolitik</t>
  </si>
  <si>
    <t>II. Beiträge gemäß HSG (HSG 2014)</t>
  </si>
  <si>
    <t>Zuschuss zum Verwaltungsaufwand gemäß HSG 2014</t>
  </si>
  <si>
    <t>3.11 Smart Products &amp; Solutions</t>
  </si>
  <si>
    <t>Erträge STV Smart Products &amp; Solutions</t>
  </si>
  <si>
    <t>Zugeteiltes Budget STV Smart Products &amp; Solutions</t>
  </si>
  <si>
    <t>Ergebnis STV Smart Products &amp; Solutions</t>
  </si>
  <si>
    <t>Gestaltung ÖH-Räumlichkeiten / Büromaterial</t>
  </si>
  <si>
    <t>Fachliteratur</t>
  </si>
  <si>
    <t>Werkverträge / Honorare Sonstiges</t>
  </si>
  <si>
    <t xml:space="preserve">Aufwandsentschädigungen HV WJ 2017/18 </t>
  </si>
  <si>
    <t>Einnahmen alt 17/18</t>
  </si>
  <si>
    <t xml:space="preserve"> Studierende            WS 17/18 *</t>
  </si>
  <si>
    <t>Budget 2018/19</t>
  </si>
  <si>
    <t>2.6 Sportreferat</t>
  </si>
  <si>
    <t>2.7 Kulturreferat</t>
  </si>
  <si>
    <t>2.8 Internationales Referat</t>
  </si>
  <si>
    <t>2.9 Marketing- und Öffentlichkeitsreferat</t>
  </si>
  <si>
    <t>2.10 Eventreferat</t>
  </si>
  <si>
    <t xml:space="preserve">Summe Aufwandsentschädigungen Referat für Sport und Gesundheit </t>
  </si>
  <si>
    <t>Aufwand Interne Veranstaltungen</t>
  </si>
  <si>
    <t>Ausgaben alt   17/18</t>
  </si>
  <si>
    <t>Einnahmen neu 18/19</t>
  </si>
  <si>
    <t>Ausgaben neu 18/19</t>
  </si>
  <si>
    <t>Summe Honorar Kursleiter Sportreferat</t>
  </si>
  <si>
    <t>Telefonkosten und Homepage</t>
  </si>
  <si>
    <t>Sachaufwand Stammtisch</t>
  </si>
  <si>
    <t>Ergebnis ÖH Veranstaltungen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</si>
</sst>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&quot;€&quot;\ #,##0.00"/>
    <numFmt numFmtId="166" formatCode="#,##0\ &quot;€&quot;"/>
    <numFmt numFmtId="167" formatCode="0.0"/>
    <numFmt numFmtId="168" formatCode="#,##0.00_ ;[Red]\-#,##0.00\ "/>
    <numFmt numFmtId="169" formatCode="#,##0_ ;[Red]\-#,##0\ 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Wingdings 2"/>
      <family val="1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i/>
      <u/>
      <sz val="11"/>
      <name val="Verdana"/>
      <family val="2"/>
    </font>
    <font>
      <sz val="11"/>
      <name val="Arial"/>
      <family val="2"/>
    </font>
    <font>
      <b/>
      <i/>
      <u/>
      <sz val="1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6" fillId="0" borderId="0"/>
    <xf numFmtId="0" fontId="1" fillId="0" borderId="0"/>
  </cellStyleXfs>
  <cellXfs count="261">
    <xf numFmtId="0" fontId="0" fillId="0" borderId="0" xfId="0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/>
    <xf numFmtId="0" fontId="7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8" fillId="0" borderId="5" xfId="0" applyFont="1" applyBorder="1"/>
    <xf numFmtId="0" fontId="8" fillId="0" borderId="6" xfId="0" applyFont="1" applyBorder="1"/>
    <xf numFmtId="0" fontId="6" fillId="0" borderId="5" xfId="0" applyFont="1" applyBorder="1"/>
    <xf numFmtId="165" fontId="6" fillId="0" borderId="6" xfId="0" applyNumberFormat="1" applyFont="1" applyBorder="1"/>
    <xf numFmtId="0" fontId="8" fillId="0" borderId="8" xfId="0" applyFont="1" applyBorder="1"/>
    <xf numFmtId="165" fontId="6" fillId="0" borderId="9" xfId="0" applyNumberFormat="1" applyFont="1" applyBorder="1" applyAlignment="1">
      <alignment horizontal="right"/>
    </xf>
    <xf numFmtId="0" fontId="8" fillId="5" borderId="10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/>
    <xf numFmtId="165" fontId="6" fillId="0" borderId="0" xfId="0" applyNumberFormat="1" applyFont="1" applyBorder="1" applyAlignment="1">
      <alignment horizontal="right"/>
    </xf>
    <xf numFmtId="165" fontId="8" fillId="0" borderId="0" xfId="0" applyNumberFormat="1" applyFont="1" applyBorder="1"/>
    <xf numFmtId="0" fontId="8" fillId="0" borderId="10" xfId="0" applyFont="1" applyBorder="1" applyAlignment="1">
      <alignment horizontal="left"/>
    </xf>
    <xf numFmtId="3" fontId="8" fillId="0" borderId="13" xfId="0" applyNumberFormat="1" applyFont="1" applyBorder="1" applyAlignment="1">
      <alignment horizontal="center"/>
    </xf>
    <xf numFmtId="10" fontId="8" fillId="0" borderId="12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11" fillId="0" borderId="0" xfId="0" applyFont="1"/>
    <xf numFmtId="0" fontId="11" fillId="0" borderId="16" xfId="0" applyFont="1" applyBorder="1" applyAlignment="1">
      <alignment horizontal="left"/>
    </xf>
    <xf numFmtId="4" fontId="11" fillId="0" borderId="16" xfId="0" applyNumberFormat="1" applyFont="1" applyBorder="1"/>
    <xf numFmtId="4" fontId="10" fillId="0" borderId="15" xfId="0" applyNumberFormat="1" applyFont="1" applyBorder="1"/>
    <xf numFmtId="4" fontId="10" fillId="0" borderId="15" xfId="0" applyNumberFormat="1" applyFont="1" applyBorder="1" applyAlignment="1">
      <alignment horizontal="right"/>
    </xf>
    <xf numFmtId="0" fontId="11" fillId="0" borderId="16" xfId="0" applyFont="1" applyFill="1" applyBorder="1" applyAlignment="1">
      <alignment horizontal="left"/>
    </xf>
    <xf numFmtId="4" fontId="11" fillId="0" borderId="16" xfId="0" applyNumberFormat="1" applyFont="1" applyBorder="1" applyAlignment="1">
      <alignment horizontal="right"/>
    </xf>
    <xf numFmtId="0" fontId="10" fillId="0" borderId="17" xfId="0" applyFont="1" applyBorder="1" applyAlignment="1">
      <alignment horizontal="left"/>
    </xf>
    <xf numFmtId="4" fontId="10" fillId="0" borderId="17" xfId="0" applyNumberFormat="1" applyFont="1" applyBorder="1"/>
    <xf numFmtId="4" fontId="10" fillId="0" borderId="17" xfId="0" applyNumberFormat="1" applyFont="1" applyBorder="1" applyAlignment="1"/>
    <xf numFmtId="168" fontId="6" fillId="0" borderId="7" xfId="0" applyNumberFormat="1" applyFont="1" applyBorder="1"/>
    <xf numFmtId="168" fontId="8" fillId="0" borderId="22" xfId="0" applyNumberFormat="1" applyFont="1" applyBorder="1"/>
    <xf numFmtId="169" fontId="8" fillId="0" borderId="7" xfId="0" applyNumberFormat="1" applyFont="1" applyFill="1" applyBorder="1"/>
    <xf numFmtId="0" fontId="0" fillId="0" borderId="0" xfId="0" applyBorder="1"/>
    <xf numFmtId="0" fontId="4" fillId="5" borderId="7" xfId="0" applyFont="1" applyFill="1" applyBorder="1"/>
    <xf numFmtId="0" fontId="8" fillId="5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67" fontId="10" fillId="0" borderId="17" xfId="0" applyNumberFormat="1" applyFont="1" applyBorder="1" applyAlignment="1">
      <alignment horizontal="center"/>
    </xf>
    <xf numFmtId="167" fontId="8" fillId="5" borderId="18" xfId="0" applyNumberFormat="1" applyFont="1" applyFill="1" applyBorder="1" applyAlignment="1">
      <alignment horizontal="center" vertical="center" wrapText="1"/>
    </xf>
    <xf numFmtId="167" fontId="11" fillId="0" borderId="16" xfId="0" applyNumberFormat="1" applyFont="1" applyBorder="1" applyAlignment="1">
      <alignment horizontal="center"/>
    </xf>
    <xf numFmtId="167" fontId="10" fillId="0" borderId="15" xfId="0" applyNumberFormat="1" applyFont="1" applyBorder="1" applyAlignment="1">
      <alignment horizontal="center"/>
    </xf>
    <xf numFmtId="167" fontId="11" fillId="0" borderId="16" xfId="0" applyNumberFormat="1" applyFont="1" applyFill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8" fillId="0" borderId="15" xfId="0" applyFont="1" applyFill="1" applyBorder="1" applyAlignment="1">
      <alignment horizontal="left"/>
    </xf>
    <xf numFmtId="3" fontId="3" fillId="6" borderId="15" xfId="0" applyNumberFormat="1" applyFont="1" applyFill="1" applyBorder="1" applyAlignment="1">
      <alignment horizontal="center"/>
    </xf>
    <xf numFmtId="10" fontId="3" fillId="5" borderId="15" xfId="0" applyNumberFormat="1" applyFont="1" applyFill="1" applyBorder="1" applyAlignment="1">
      <alignment horizontal="center"/>
    </xf>
    <xf numFmtId="4" fontId="8" fillId="5" borderId="18" xfId="0" applyNumberFormat="1" applyFont="1" applyFill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left"/>
    </xf>
    <xf numFmtId="0" fontId="16" fillId="0" borderId="0" xfId="0" applyFont="1"/>
    <xf numFmtId="0" fontId="8" fillId="0" borderId="20" xfId="3" applyFont="1" applyBorder="1" applyAlignment="1">
      <alignment horizontal="center"/>
    </xf>
    <xf numFmtId="0" fontId="8" fillId="0" borderId="17" xfId="3" applyFont="1" applyBorder="1" applyAlignment="1">
      <alignment horizontal="center"/>
    </xf>
    <xf numFmtId="0" fontId="8" fillId="0" borderId="21" xfId="3" applyFont="1" applyBorder="1" applyAlignment="1">
      <alignment horizontal="center"/>
    </xf>
    <xf numFmtId="0" fontId="6" fillId="0" borderId="0" xfId="3" applyFont="1"/>
    <xf numFmtId="0" fontId="16" fillId="0" borderId="0" xfId="3"/>
    <xf numFmtId="0" fontId="6" fillId="0" borderId="26" xfId="3" applyFont="1" applyBorder="1"/>
    <xf numFmtId="0" fontId="6" fillId="0" borderId="27" xfId="3" applyFont="1" applyBorder="1"/>
    <xf numFmtId="4" fontId="6" fillId="0" borderId="28" xfId="3" applyNumberFormat="1" applyFont="1" applyBorder="1"/>
    <xf numFmtId="0" fontId="6" fillId="0" borderId="29" xfId="3" applyFont="1" applyBorder="1"/>
    <xf numFmtId="0" fontId="6" fillId="0" borderId="30" xfId="3" applyFont="1" applyBorder="1"/>
    <xf numFmtId="4" fontId="6" fillId="0" borderId="31" xfId="3" applyNumberFormat="1" applyFont="1" applyBorder="1"/>
    <xf numFmtId="0" fontId="6" fillId="0" borderId="0" xfId="3" applyFont="1" applyFill="1"/>
    <xf numFmtId="0" fontId="8" fillId="0" borderId="8" xfId="3" applyFont="1" applyBorder="1"/>
    <xf numFmtId="4" fontId="8" fillId="0" borderId="18" xfId="3" applyNumberFormat="1" applyFont="1" applyBorder="1"/>
    <xf numFmtId="4" fontId="8" fillId="0" borderId="9" xfId="3" applyNumberFormat="1" applyFont="1" applyBorder="1"/>
    <xf numFmtId="0" fontId="3" fillId="0" borderId="0" xfId="3" applyFont="1" applyFill="1" applyBorder="1" applyAlignment="1">
      <alignment horizontal="right"/>
    </xf>
    <xf numFmtId="4" fontId="3" fillId="0" borderId="0" xfId="3" applyNumberFormat="1" applyFont="1" applyBorder="1" applyAlignment="1">
      <alignment horizontal="right"/>
    </xf>
    <xf numFmtId="0" fontId="6" fillId="0" borderId="0" xfId="3" applyFont="1" applyBorder="1"/>
    <xf numFmtId="0" fontId="6" fillId="0" borderId="16" xfId="0" applyFont="1" applyFill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2" fillId="0" borderId="0" xfId="0" applyFont="1"/>
    <xf numFmtId="0" fontId="17" fillId="0" borderId="0" xfId="0" applyFont="1"/>
    <xf numFmtId="0" fontId="18" fillId="0" borderId="0" xfId="0" applyFont="1"/>
    <xf numFmtId="0" fontId="8" fillId="0" borderId="0" xfId="0" applyFont="1"/>
    <xf numFmtId="0" fontId="1" fillId="0" borderId="0" xfId="4"/>
    <xf numFmtId="4" fontId="11" fillId="0" borderId="0" xfId="0" applyNumberFormat="1" applyFont="1"/>
    <xf numFmtId="0" fontId="21" fillId="0" borderId="0" xfId="0" applyFont="1" applyBorder="1"/>
    <xf numFmtId="0" fontId="21" fillId="0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4" fontId="22" fillId="0" borderId="12" xfId="0" applyNumberFormat="1" applyFont="1" applyBorder="1" applyAlignment="1">
      <alignment horizontal="center" wrapText="1"/>
    </xf>
    <xf numFmtId="4" fontId="22" fillId="0" borderId="4" xfId="0" applyNumberFormat="1" applyFont="1" applyBorder="1" applyAlignment="1">
      <alignment horizontal="center" wrapText="1"/>
    </xf>
    <xf numFmtId="4" fontId="22" fillId="0" borderId="11" xfId="0" applyNumberFormat="1" applyFont="1" applyBorder="1" applyAlignment="1">
      <alignment horizontal="center" wrapText="1"/>
    </xf>
    <xf numFmtId="0" fontId="21" fillId="0" borderId="14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43" fontId="22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4" fontId="22" fillId="0" borderId="23" xfId="0" applyNumberFormat="1" applyFont="1" applyBorder="1" applyAlignment="1">
      <alignment horizontal="center"/>
    </xf>
    <xf numFmtId="4" fontId="22" fillId="0" borderId="24" xfId="0" applyNumberFormat="1" applyFont="1" applyBorder="1" applyAlignment="1">
      <alignment horizontal="center"/>
    </xf>
    <xf numFmtId="0" fontId="21" fillId="0" borderId="0" xfId="0" applyFont="1"/>
    <xf numFmtId="0" fontId="23" fillId="2" borderId="1" xfId="0" applyFont="1" applyFill="1" applyBorder="1"/>
    <xf numFmtId="43" fontId="21" fillId="2" borderId="12" xfId="0" applyNumberFormat="1" applyFont="1" applyFill="1" applyBorder="1"/>
    <xf numFmtId="43" fontId="21" fillId="2" borderId="12" xfId="1" applyFont="1" applyFill="1" applyBorder="1"/>
    <xf numFmtId="43" fontId="21" fillId="2" borderId="4" xfId="1" applyFont="1" applyFill="1" applyBorder="1"/>
    <xf numFmtId="4" fontId="21" fillId="2" borderId="11" xfId="0" applyNumberFormat="1" applyFont="1" applyFill="1" applyBorder="1"/>
    <xf numFmtId="4" fontId="21" fillId="2" borderId="4" xfId="0" applyNumberFormat="1" applyFont="1" applyFill="1" applyBorder="1"/>
    <xf numFmtId="43" fontId="21" fillId="0" borderId="16" xfId="0" applyNumberFormat="1" applyFont="1" applyBorder="1"/>
    <xf numFmtId="43" fontId="21" fillId="0" borderId="24" xfId="1" applyFont="1" applyBorder="1"/>
    <xf numFmtId="4" fontId="21" fillId="0" borderId="23" xfId="0" applyNumberFormat="1" applyFont="1" applyBorder="1"/>
    <xf numFmtId="4" fontId="21" fillId="0" borderId="24" xfId="0" applyNumberFormat="1" applyFont="1" applyBorder="1"/>
    <xf numFmtId="43" fontId="21" fillId="0" borderId="16" xfId="1" applyFont="1" applyBorder="1"/>
    <xf numFmtId="0" fontId="24" fillId="0" borderId="2" xfId="0" applyFont="1" applyFill="1" applyBorder="1" applyAlignment="1">
      <alignment horizontal="right"/>
    </xf>
    <xf numFmtId="43" fontId="24" fillId="0" borderId="16" xfId="0" applyNumberFormat="1" applyFont="1" applyFill="1" applyBorder="1"/>
    <xf numFmtId="43" fontId="24" fillId="0" borderId="16" xfId="1" applyFont="1" applyFill="1" applyBorder="1"/>
    <xf numFmtId="43" fontId="24" fillId="0" borderId="24" xfId="1" applyFont="1" applyFill="1" applyBorder="1"/>
    <xf numFmtId="0" fontId="23" fillId="3" borderId="1" xfId="0" applyFont="1" applyFill="1" applyBorder="1"/>
    <xf numFmtId="43" fontId="21" fillId="3" borderId="12" xfId="1" applyFont="1" applyFill="1" applyBorder="1"/>
    <xf numFmtId="43" fontId="21" fillId="3" borderId="4" xfId="1" applyFont="1" applyFill="1" applyBorder="1"/>
    <xf numFmtId="4" fontId="21" fillId="3" borderId="11" xfId="0" applyNumberFormat="1" applyFont="1" applyFill="1" applyBorder="1"/>
    <xf numFmtId="4" fontId="21" fillId="3" borderId="4" xfId="0" applyNumberFormat="1" applyFont="1" applyFill="1" applyBorder="1"/>
    <xf numFmtId="0" fontId="21" fillId="0" borderId="0" xfId="0" applyFont="1" applyFill="1"/>
    <xf numFmtId="43" fontId="21" fillId="0" borderId="16" xfId="0" applyNumberFormat="1" applyFont="1" applyFill="1" applyBorder="1"/>
    <xf numFmtId="43" fontId="21" fillId="0" borderId="24" xfId="1" applyFont="1" applyFill="1" applyBorder="1"/>
    <xf numFmtId="43" fontId="23" fillId="3" borderId="12" xfId="1" applyNumberFormat="1" applyFont="1" applyFill="1" applyBorder="1"/>
    <xf numFmtId="43" fontId="23" fillId="3" borderId="12" xfId="1" applyFont="1" applyFill="1" applyBorder="1"/>
    <xf numFmtId="43" fontId="23" fillId="3" borderId="4" xfId="1" applyFont="1" applyFill="1" applyBorder="1"/>
    <xf numFmtId="4" fontId="23" fillId="3" borderId="11" xfId="0" applyNumberFormat="1" applyFont="1" applyFill="1" applyBorder="1"/>
    <xf numFmtId="4" fontId="23" fillId="3" borderId="4" xfId="0" applyNumberFormat="1" applyFont="1" applyFill="1" applyBorder="1"/>
    <xf numFmtId="0" fontId="23" fillId="0" borderId="0" xfId="0" applyFont="1" applyFill="1"/>
    <xf numFmtId="43" fontId="21" fillId="0" borderId="16" xfId="1" applyNumberFormat="1" applyFont="1" applyFill="1" applyBorder="1"/>
    <xf numFmtId="43" fontId="21" fillId="0" borderId="24" xfId="1" applyNumberFormat="1" applyFont="1" applyFill="1" applyBorder="1"/>
    <xf numFmtId="4" fontId="21" fillId="0" borderId="23" xfId="0" applyNumberFormat="1" applyFont="1" applyFill="1" applyBorder="1"/>
    <xf numFmtId="4" fontId="21" fillId="0" borderId="24" xfId="0" applyNumberFormat="1" applyFont="1" applyFill="1" applyBorder="1"/>
    <xf numFmtId="43" fontId="21" fillId="0" borderId="16" xfId="1" applyFont="1" applyFill="1" applyBorder="1"/>
    <xf numFmtId="43" fontId="21" fillId="0" borderId="19" xfId="0" applyNumberFormat="1" applyFont="1" applyFill="1" applyBorder="1"/>
    <xf numFmtId="43" fontId="21" fillId="0" borderId="19" xfId="1" applyNumberFormat="1" applyFont="1" applyFill="1" applyBorder="1"/>
    <xf numFmtId="0" fontId="21" fillId="3" borderId="1" xfId="0" applyFont="1" applyFill="1" applyBorder="1"/>
    <xf numFmtId="0" fontId="23" fillId="0" borderId="0" xfId="0" applyFont="1" applyBorder="1"/>
    <xf numFmtId="0" fontId="23" fillId="0" borderId="0" xfId="0" applyFont="1"/>
    <xf numFmtId="0" fontId="25" fillId="0" borderId="0" xfId="0" applyFont="1" applyFill="1" applyBorder="1"/>
    <xf numFmtId="43" fontId="25" fillId="0" borderId="16" xfId="0" applyNumberFormat="1" applyFont="1" applyBorder="1"/>
    <xf numFmtId="43" fontId="21" fillId="0" borderId="14" xfId="0" applyNumberFormat="1" applyFont="1" applyBorder="1"/>
    <xf numFmtId="43" fontId="24" fillId="0" borderId="16" xfId="1" applyNumberFormat="1" applyFont="1" applyFill="1" applyBorder="1"/>
    <xf numFmtId="43" fontId="24" fillId="0" borderId="14" xfId="1" applyNumberFormat="1" applyFont="1" applyFill="1" applyBorder="1"/>
    <xf numFmtId="43" fontId="24" fillId="0" borderId="14" xfId="1" applyFont="1" applyFill="1" applyBorder="1"/>
    <xf numFmtId="43" fontId="21" fillId="0" borderId="14" xfId="0" applyNumberFormat="1" applyFont="1" applyFill="1" applyBorder="1"/>
    <xf numFmtId="4" fontId="25" fillId="0" borderId="23" xfId="0" applyNumberFormat="1" applyFont="1" applyFill="1" applyBorder="1"/>
    <xf numFmtId="0" fontId="24" fillId="4" borderId="1" xfId="0" applyFont="1" applyFill="1" applyBorder="1"/>
    <xf numFmtId="43" fontId="21" fillId="4" borderId="12" xfId="1" applyNumberFormat="1" applyFont="1" applyFill="1" applyBorder="1"/>
    <xf numFmtId="43" fontId="21" fillId="4" borderId="12" xfId="1" applyFont="1" applyFill="1" applyBorder="1"/>
    <xf numFmtId="43" fontId="21" fillId="4" borderId="4" xfId="1" applyFont="1" applyFill="1" applyBorder="1"/>
    <xf numFmtId="4" fontId="21" fillId="4" borderId="11" xfId="0" applyNumberFormat="1" applyFont="1" applyFill="1" applyBorder="1"/>
    <xf numFmtId="4" fontId="21" fillId="4" borderId="4" xfId="0" applyNumberFormat="1" applyFont="1" applyFill="1" applyBorder="1"/>
    <xf numFmtId="4" fontId="21" fillId="0" borderId="34" xfId="0" applyNumberFormat="1" applyFont="1" applyFill="1" applyBorder="1"/>
    <xf numFmtId="4" fontId="21" fillId="0" borderId="35" xfId="0" applyNumberFormat="1" applyFont="1" applyBorder="1"/>
    <xf numFmtId="0" fontId="22" fillId="0" borderId="0" xfId="0" applyFont="1"/>
    <xf numFmtId="0" fontId="21" fillId="4" borderId="1" xfId="0" applyFont="1" applyFill="1" applyBorder="1"/>
    <xf numFmtId="0" fontId="24" fillId="0" borderId="0" xfId="0" applyFont="1" applyAlignment="1">
      <alignment horizontal="right"/>
    </xf>
    <xf numFmtId="43" fontId="24" fillId="0" borderId="16" xfId="0" applyNumberFormat="1" applyFont="1" applyBorder="1"/>
    <xf numFmtId="43" fontId="24" fillId="0" borderId="16" xfId="1" applyFont="1" applyBorder="1"/>
    <xf numFmtId="43" fontId="24" fillId="0" borderId="24" xfId="1" applyFont="1" applyBorder="1"/>
    <xf numFmtId="4" fontId="21" fillId="0" borderId="37" xfId="0" applyNumberFormat="1" applyFont="1" applyFill="1" applyBorder="1"/>
    <xf numFmtId="43" fontId="21" fillId="3" borderId="12" xfId="1" applyNumberFormat="1" applyFont="1" applyFill="1" applyBorder="1"/>
    <xf numFmtId="43" fontId="21" fillId="3" borderId="12" xfId="1" applyNumberFormat="1" applyFont="1" applyFill="1" applyBorder="1" applyAlignment="1">
      <alignment horizontal="center"/>
    </xf>
    <xf numFmtId="43" fontId="21" fillId="3" borderId="12" xfId="1" applyNumberFormat="1" applyFont="1" applyFill="1" applyBorder="1" applyAlignment="1">
      <alignment horizontal="right"/>
    </xf>
    <xf numFmtId="0" fontId="21" fillId="0" borderId="0" xfId="0" applyFont="1" applyFill="1" applyBorder="1"/>
    <xf numFmtId="0" fontId="22" fillId="0" borderId="0" xfId="0" applyFont="1" applyFill="1"/>
    <xf numFmtId="43" fontId="21" fillId="0" borderId="14" xfId="1" applyNumberFormat="1" applyFont="1" applyFill="1" applyBorder="1"/>
    <xf numFmtId="0" fontId="24" fillId="0" borderId="0" xfId="0" applyFont="1"/>
    <xf numFmtId="0" fontId="21" fillId="0" borderId="0" xfId="0" applyFont="1" applyAlignment="1">
      <alignment horizontal="center"/>
    </xf>
    <xf numFmtId="43" fontId="21" fillId="0" borderId="14" xfId="1" applyFont="1" applyBorder="1"/>
    <xf numFmtId="4" fontId="21" fillId="0" borderId="33" xfId="0" applyNumberFormat="1" applyFont="1" applyBorder="1"/>
    <xf numFmtId="43" fontId="21" fillId="4" borderId="3" xfId="1" applyFont="1" applyFill="1" applyBorder="1"/>
    <xf numFmtId="4" fontId="21" fillId="4" borderId="32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43" fontId="21" fillId="0" borderId="14" xfId="1" applyFont="1" applyFill="1" applyBorder="1"/>
    <xf numFmtId="4" fontId="21" fillId="0" borderId="33" xfId="0" applyNumberFormat="1" applyFont="1" applyFill="1" applyBorder="1"/>
    <xf numFmtId="43" fontId="21" fillId="0" borderId="36" xfId="1" applyNumberFormat="1" applyFont="1" applyFill="1" applyBorder="1"/>
    <xf numFmtId="43" fontId="21" fillId="4" borderId="1" xfId="1" applyFont="1" applyFill="1" applyBorder="1"/>
    <xf numFmtId="0" fontId="21" fillId="0" borderId="23" xfId="0" applyFont="1" applyBorder="1"/>
    <xf numFmtId="0" fontId="21" fillId="0" borderId="33" xfId="0" applyFont="1" applyBorder="1"/>
    <xf numFmtId="43" fontId="21" fillId="3" borderId="3" xfId="1" applyNumberFormat="1" applyFont="1" applyFill="1" applyBorder="1"/>
    <xf numFmtId="43" fontId="21" fillId="3" borderId="11" xfId="1" applyNumberFormat="1" applyFont="1" applyFill="1" applyBorder="1"/>
    <xf numFmtId="4" fontId="21" fillId="3" borderId="32" xfId="0" applyNumberFormat="1" applyFont="1" applyFill="1" applyBorder="1"/>
    <xf numFmtId="4" fontId="23" fillId="3" borderId="12" xfId="0" applyNumberFormat="1" applyFont="1" applyFill="1" applyBorder="1"/>
    <xf numFmtId="4" fontId="23" fillId="3" borderId="3" xfId="0" applyNumberFormat="1" applyFont="1" applyFill="1" applyBorder="1"/>
    <xf numFmtId="4" fontId="23" fillId="3" borderId="32" xfId="0" applyNumberFormat="1" applyFont="1" applyFill="1" applyBorder="1"/>
    <xf numFmtId="43" fontId="24" fillId="0" borderId="14" xfId="1" applyFont="1" applyBorder="1"/>
    <xf numFmtId="4" fontId="23" fillId="0" borderId="16" xfId="0" applyNumberFormat="1" applyFont="1" applyBorder="1"/>
    <xf numFmtId="4" fontId="23" fillId="0" borderId="14" xfId="0" applyNumberFormat="1" applyFont="1" applyBorder="1"/>
    <xf numFmtId="4" fontId="23" fillId="0" borderId="23" xfId="0" applyNumberFormat="1" applyFont="1" applyBorder="1"/>
    <xf numFmtId="4" fontId="23" fillId="0" borderId="33" xfId="0" applyNumberFormat="1" applyFont="1" applyBorder="1"/>
    <xf numFmtId="0" fontId="26" fillId="0" borderId="0" xfId="0" applyFont="1"/>
    <xf numFmtId="4" fontId="21" fillId="0" borderId="0" xfId="0" applyNumberFormat="1" applyFont="1" applyFill="1"/>
    <xf numFmtId="0" fontId="23" fillId="0" borderId="0" xfId="0" applyFont="1" applyFill="1" applyBorder="1" applyAlignment="1">
      <alignment horizontal="right"/>
    </xf>
    <xf numFmtId="4" fontId="23" fillId="0" borderId="0" xfId="0" applyNumberFormat="1" applyFont="1"/>
    <xf numFmtId="4" fontId="21" fillId="0" borderId="0" xfId="0" applyNumberFormat="1" applyFont="1"/>
    <xf numFmtId="0" fontId="21" fillId="0" borderId="0" xfId="0" applyFont="1" applyFill="1" applyBorder="1" applyAlignment="1">
      <alignment horizontal="right"/>
    </xf>
    <xf numFmtId="0" fontId="26" fillId="0" borderId="0" xfId="0" applyFont="1" applyFill="1"/>
    <xf numFmtId="0" fontId="26" fillId="0" borderId="0" xfId="0" applyFont="1" applyBorder="1"/>
    <xf numFmtId="4" fontId="23" fillId="0" borderId="0" xfId="0" applyNumberFormat="1" applyFont="1" applyFill="1"/>
    <xf numFmtId="0" fontId="23" fillId="0" borderId="0" xfId="0" applyFont="1" applyBorder="1" applyAlignment="1">
      <alignment horizontal="right"/>
    </xf>
    <xf numFmtId="4" fontId="21" fillId="0" borderId="0" xfId="0" applyNumberFormat="1" applyFont="1" applyBorder="1"/>
    <xf numFmtId="43" fontId="22" fillId="0" borderId="16" xfId="0" applyNumberFormat="1" applyFont="1" applyBorder="1"/>
    <xf numFmtId="43" fontId="22" fillId="0" borderId="14" xfId="0" applyNumberFormat="1" applyFont="1" applyBorder="1"/>
    <xf numFmtId="43" fontId="22" fillId="0" borderId="23" xfId="0" applyNumberFormat="1" applyFont="1" applyBorder="1"/>
    <xf numFmtId="4" fontId="22" fillId="0" borderId="33" xfId="0" applyNumberFormat="1" applyFont="1" applyFill="1" applyBorder="1"/>
    <xf numFmtId="164" fontId="23" fillId="3" borderId="12" xfId="0" applyNumberFormat="1" applyFont="1" applyFill="1" applyBorder="1"/>
    <xf numFmtId="167" fontId="21" fillId="0" borderId="0" xfId="0" applyNumberFormat="1" applyFont="1" applyAlignment="1">
      <alignment horizontal="center"/>
    </xf>
    <xf numFmtId="0" fontId="1" fillId="0" borderId="0" xfId="4" applyFont="1"/>
    <xf numFmtId="0" fontId="8" fillId="5" borderId="38" xfId="0" applyFont="1" applyFill="1" applyBorder="1" applyAlignment="1">
      <alignment horizontal="center" vertical="center" wrapText="1"/>
    </xf>
    <xf numFmtId="4" fontId="8" fillId="5" borderId="38" xfId="0" applyNumberFormat="1" applyFont="1" applyFill="1" applyBorder="1" applyAlignment="1">
      <alignment horizontal="center" vertical="center" wrapText="1"/>
    </xf>
    <xf numFmtId="167" fontId="8" fillId="5" borderId="38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4" fontId="11" fillId="0" borderId="15" xfId="0" applyNumberFormat="1" applyFont="1" applyBorder="1"/>
    <xf numFmtId="167" fontId="11" fillId="0" borderId="15" xfId="0" applyNumberFormat="1" applyFont="1" applyBorder="1" applyAlignment="1">
      <alignment horizontal="center"/>
    </xf>
    <xf numFmtId="4" fontId="11" fillId="0" borderId="15" xfId="0" applyNumberFormat="1" applyFont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4" fontId="11" fillId="0" borderId="38" xfId="0" applyNumberFormat="1" applyFont="1" applyBorder="1"/>
    <xf numFmtId="167" fontId="11" fillId="0" borderId="38" xfId="0" applyNumberFormat="1" applyFont="1" applyBorder="1" applyAlignment="1">
      <alignment horizontal="center"/>
    </xf>
    <xf numFmtId="4" fontId="11" fillId="0" borderId="38" xfId="0" applyNumberFormat="1" applyFont="1" applyBorder="1" applyAlignment="1">
      <alignment horizontal="right"/>
    </xf>
    <xf numFmtId="4" fontId="16" fillId="0" borderId="12" xfId="3" applyNumberFormat="1" applyBorder="1" applyAlignment="1">
      <alignment horizontal="right"/>
    </xf>
    <xf numFmtId="4" fontId="16" fillId="0" borderId="12" xfId="3" applyNumberFormat="1" applyBorder="1" applyAlignment="1">
      <alignment horizontal="center"/>
    </xf>
    <xf numFmtId="0" fontId="17" fillId="0" borderId="11" xfId="3" applyFont="1" applyBorder="1"/>
    <xf numFmtId="4" fontId="17" fillId="0" borderId="4" xfId="3" applyNumberFormat="1" applyFont="1" applyBorder="1" applyAlignment="1">
      <alignment horizontal="right"/>
    </xf>
    <xf numFmtId="4" fontId="22" fillId="0" borderId="23" xfId="0" applyNumberFormat="1" applyFont="1" applyFill="1" applyBorder="1"/>
    <xf numFmtId="4" fontId="22" fillId="0" borderId="24" xfId="0" applyNumberFormat="1" applyFont="1" applyBorder="1"/>
    <xf numFmtId="0" fontId="22" fillId="0" borderId="0" xfId="0" applyFont="1" applyFill="1" applyBorder="1"/>
    <xf numFmtId="43" fontId="22" fillId="0" borderId="16" xfId="1" applyFont="1" applyFill="1" applyBorder="1"/>
    <xf numFmtId="4" fontId="22" fillId="0" borderId="23" xfId="0" applyNumberFormat="1" applyFont="1" applyBorder="1"/>
    <xf numFmtId="0" fontId="23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43" fontId="21" fillId="0" borderId="0" xfId="1" applyNumberFormat="1" applyFont="1" applyFill="1" applyBorder="1"/>
    <xf numFmtId="4" fontId="21" fillId="0" borderId="0" xfId="0" applyNumberFormat="1" applyFont="1" applyFill="1" applyBorder="1"/>
    <xf numFmtId="0" fontId="23" fillId="0" borderId="0" xfId="0" applyFont="1" applyFill="1" applyBorder="1"/>
    <xf numFmtId="43" fontId="21" fillId="0" borderId="16" xfId="0" applyNumberFormat="1" applyFont="1" applyFill="1" applyBorder="1" applyAlignment="1">
      <alignment horizontal="right"/>
    </xf>
    <xf numFmtId="0" fontId="24" fillId="0" borderId="0" xfId="0" applyFont="1" applyFill="1"/>
    <xf numFmtId="0" fontId="26" fillId="0" borderId="0" xfId="0" applyFont="1" applyFill="1" applyBorder="1"/>
    <xf numFmtId="0" fontId="21" fillId="0" borderId="16" xfId="0" applyFont="1" applyFill="1" applyBorder="1"/>
    <xf numFmtId="43" fontId="21" fillId="0" borderId="33" xfId="1" applyFont="1" applyFill="1" applyBorder="1"/>
    <xf numFmtId="0" fontId="21" fillId="7" borderId="1" xfId="0" applyFont="1" applyFill="1" applyBorder="1"/>
    <xf numFmtId="43" fontId="21" fillId="7" borderId="12" xfId="1" applyNumberFormat="1" applyFont="1" applyFill="1" applyBorder="1"/>
    <xf numFmtId="43" fontId="21" fillId="7" borderId="13" xfId="1" applyNumberFormat="1" applyFont="1" applyFill="1" applyBorder="1"/>
    <xf numFmtId="4" fontId="21" fillId="7" borderId="4" xfId="0" applyNumberFormat="1" applyFont="1" applyFill="1" applyBorder="1"/>
    <xf numFmtId="0" fontId="21" fillId="8" borderId="1" xfId="0" applyFont="1" applyFill="1" applyBorder="1"/>
    <xf numFmtId="2" fontId="21" fillId="8" borderId="12" xfId="1" applyNumberFormat="1" applyFont="1" applyFill="1" applyBorder="1"/>
    <xf numFmtId="43" fontId="21" fillId="8" borderId="12" xfId="1" applyNumberFormat="1" applyFont="1" applyFill="1" applyBorder="1"/>
    <xf numFmtId="43" fontId="21" fillId="8" borderId="32" xfId="1" applyFont="1" applyFill="1" applyBorder="1"/>
    <xf numFmtId="43" fontId="21" fillId="8" borderId="39" xfId="1" applyNumberFormat="1" applyFont="1" applyFill="1" applyBorder="1"/>
    <xf numFmtId="4" fontId="21" fillId="8" borderId="4" xfId="0" applyNumberFormat="1" applyFont="1" applyFill="1" applyBorder="1"/>
    <xf numFmtId="43" fontId="21" fillId="7" borderId="12" xfId="1" applyNumberFormat="1" applyFont="1" applyFill="1" applyBorder="1" applyAlignment="1">
      <alignment horizontal="right"/>
    </xf>
    <xf numFmtId="43" fontId="21" fillId="7" borderId="32" xfId="1" applyFont="1" applyFill="1" applyBorder="1"/>
    <xf numFmtId="43" fontId="21" fillId="7" borderId="39" xfId="1" applyNumberFormat="1" applyFont="1" applyFill="1" applyBorder="1"/>
    <xf numFmtId="43" fontId="21" fillId="7" borderId="12" xfId="1" applyFont="1" applyFill="1" applyBorder="1"/>
    <xf numFmtId="43" fontId="21" fillId="7" borderId="3" xfId="1" applyFont="1" applyFill="1" applyBorder="1"/>
    <xf numFmtId="4" fontId="21" fillId="7" borderId="10" xfId="0" applyNumberFormat="1" applyFont="1" applyFill="1" applyBorder="1"/>
    <xf numFmtId="43" fontId="21" fillId="8" borderId="12" xfId="1" applyFont="1" applyFill="1" applyBorder="1"/>
    <xf numFmtId="0" fontId="24" fillId="8" borderId="1" xfId="0" applyFont="1" applyFill="1" applyBorder="1"/>
    <xf numFmtId="43" fontId="21" fillId="8" borderId="4" xfId="1" applyFont="1" applyFill="1" applyBorder="1"/>
    <xf numFmtId="4" fontId="21" fillId="8" borderId="11" xfId="0" applyNumberFormat="1" applyFont="1" applyFill="1" applyBorder="1"/>
    <xf numFmtId="43" fontId="27" fillId="0" borderId="16" xfId="0" applyNumberFormat="1" applyFont="1" applyBorder="1"/>
  </cellXfs>
  <cellStyles count="5">
    <cellStyle name="Komma" xfId="1" builtinId="3"/>
    <cellStyle name="Standard" xfId="0" builtinId="0"/>
    <cellStyle name="Standard 2" xfId="2" xr:uid="{00000000-0005-0000-0000-000002000000}"/>
    <cellStyle name="Standard 3" xfId="3" xr:uid="{00000000-0005-0000-0000-000003000000}"/>
    <cellStyle name="Standard 4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y/Desktop/FHJ_20150817_draft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tuVen-Budget"/>
      <sheetName val="Ehrenamtliche"/>
      <sheetName val="Personal"/>
      <sheetName val="JVA"/>
      <sheetName val="Aufwandsentschädigung"/>
    </sheetNames>
    <sheetDataSet>
      <sheetData sheetId="0" refreshError="1"/>
      <sheetData sheetId="1" refreshError="1"/>
      <sheetData sheetId="2" refreshError="1"/>
      <sheetData sheetId="3" refreshError="1">
        <row r="2">
          <cell r="C2">
            <v>14000</v>
          </cell>
        </row>
        <row r="4">
          <cell r="C4">
            <v>0</v>
          </cell>
        </row>
        <row r="5">
          <cell r="C5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217"/>
  <sheetViews>
    <sheetView tabSelected="1" topLeftCell="B1" zoomScale="50" zoomScaleNormal="50" zoomScaleSheetLayoutView="64" zoomScalePageLayoutView="30" workbookViewId="0">
      <selection activeCell="M179" sqref="M179"/>
    </sheetView>
  </sheetViews>
  <sheetFormatPr baseColWidth="10" defaultColWidth="11.44140625" defaultRowHeight="15" customHeight="1" outlineLevelRow="3"/>
  <cols>
    <col min="1" max="1" width="10" style="93" bestFit="1" customWidth="1"/>
    <col min="2" max="2" width="9.109375" style="86" customWidth="1"/>
    <col min="3" max="3" width="94.44140625" style="93" bestFit="1" customWidth="1"/>
    <col min="4" max="4" width="16" style="80" bestFit="1" customWidth="1"/>
    <col min="5" max="5" width="17.44140625" style="80" bestFit="1" customWidth="1"/>
    <col min="6" max="6" width="16.109375" style="80" bestFit="1" customWidth="1"/>
    <col min="7" max="7" width="16" style="80" bestFit="1" customWidth="1"/>
    <col min="8" max="8" width="15.6640625" style="80" bestFit="1" customWidth="1"/>
    <col min="9" max="9" width="15.44140625" style="80" customWidth="1"/>
    <col min="10" max="10" width="21.77734375" style="80" bestFit="1" customWidth="1"/>
    <col min="11" max="11" width="13.44140625" style="93" customWidth="1"/>
    <col min="12" max="13" width="10.77734375" style="188" customWidth="1"/>
    <col min="14" max="16384" width="11.44140625" style="93"/>
  </cols>
  <sheetData>
    <row r="1" spans="1:13" s="80" customFormat="1" ht="15" customHeight="1" outlineLevel="3" thickBot="1">
      <c r="B1" s="81"/>
      <c r="C1" s="82" t="s">
        <v>15</v>
      </c>
      <c r="D1" s="83" t="s">
        <v>225</v>
      </c>
      <c r="E1" s="83" t="s">
        <v>226</v>
      </c>
      <c r="F1" s="83" t="s">
        <v>214</v>
      </c>
      <c r="G1" s="84" t="s">
        <v>224</v>
      </c>
      <c r="H1" s="85" t="s">
        <v>25</v>
      </c>
      <c r="I1" s="84" t="s">
        <v>26</v>
      </c>
      <c r="J1" s="228"/>
      <c r="K1" s="228"/>
    </row>
    <row r="2" spans="1:13" s="80" customFormat="1" ht="15" customHeight="1" outlineLevel="3" thickBot="1">
      <c r="B2" s="86"/>
      <c r="C2" s="87"/>
      <c r="D2" s="88"/>
      <c r="E2" s="88">
        <v>8</v>
      </c>
      <c r="F2" s="89"/>
      <c r="G2" s="90"/>
      <c r="H2" s="91"/>
      <c r="I2" s="92"/>
    </row>
    <row r="3" spans="1:13" ht="15" customHeight="1" outlineLevel="3" thickBot="1">
      <c r="A3" s="93" t="str">
        <f>IF(C3&lt;&gt;"","*","")</f>
        <v>*</v>
      </c>
      <c r="B3" s="86">
        <v>1</v>
      </c>
      <c r="C3" s="94" t="s">
        <v>24</v>
      </c>
      <c r="D3" s="95"/>
      <c r="E3" s="95"/>
      <c r="F3" s="96"/>
      <c r="G3" s="97"/>
      <c r="H3" s="98"/>
      <c r="I3" s="99"/>
    </row>
    <row r="4" spans="1:13" ht="15" customHeight="1" outlineLevel="2">
      <c r="A4" s="93" t="str">
        <f>IF(C4&lt;&gt;"","*","")</f>
        <v>*</v>
      </c>
      <c r="B4" s="86">
        <f>IF(A4=""," ",IF(B3=" ",IF(B2=" ",B1+1,B2+1),B3+1))</f>
        <v>2</v>
      </c>
      <c r="C4" s="93" t="s">
        <v>35</v>
      </c>
      <c r="D4" s="100">
        <v>77000</v>
      </c>
      <c r="E4" s="100"/>
      <c r="F4" s="100">
        <v>69980.87</v>
      </c>
      <c r="G4" s="101"/>
      <c r="H4" s="102">
        <f>D4-F4</f>
        <v>7019.1300000000047</v>
      </c>
      <c r="I4" s="103"/>
    </row>
    <row r="5" spans="1:13" ht="15" customHeight="1" outlineLevel="2">
      <c r="A5" s="93" t="str">
        <f t="shared" ref="A5:A60" si="0">IF(C5&lt;&gt;"","*","")</f>
        <v/>
      </c>
      <c r="B5" s="86" t="str">
        <f>IF(A5=""," ",IF(B4=" ",IF(B3=" ",B2+1,B3+1),B4+1))</f>
        <v xml:space="preserve"> </v>
      </c>
      <c r="D5" s="100"/>
      <c r="E5" s="100"/>
      <c r="F5" s="104"/>
      <c r="G5" s="101"/>
      <c r="H5" s="102"/>
      <c r="I5" s="103"/>
    </row>
    <row r="6" spans="1:13" s="114" customFormat="1" ht="15" customHeight="1" outlineLevel="2" thickBot="1">
      <c r="A6" s="93" t="str">
        <f t="shared" si="0"/>
        <v/>
      </c>
      <c r="B6" s="86" t="str">
        <f t="shared" ref="B6:B61" si="1">IF(A6=""," ",IF(B5=" ",IF(B4=" ",B3+1,B4+1),B5+1))</f>
        <v xml:space="preserve"> </v>
      </c>
      <c r="C6" s="105"/>
      <c r="D6" s="106"/>
      <c r="E6" s="106"/>
      <c r="F6" s="107"/>
      <c r="G6" s="108"/>
      <c r="H6" s="102"/>
      <c r="I6" s="103"/>
      <c r="J6" s="159"/>
      <c r="K6" s="189"/>
    </row>
    <row r="7" spans="1:13" ht="15" customHeight="1" outlineLevel="2" thickBot="1">
      <c r="A7" s="93" t="str">
        <f t="shared" si="0"/>
        <v>*</v>
      </c>
      <c r="B7" s="86">
        <f t="shared" si="1"/>
        <v>3</v>
      </c>
      <c r="C7" s="109" t="s">
        <v>36</v>
      </c>
      <c r="D7" s="110">
        <f>SUM(D4)</f>
        <v>77000</v>
      </c>
      <c r="E7" s="110"/>
      <c r="F7" s="110">
        <f>SUM(F4)</f>
        <v>69980.87</v>
      </c>
      <c r="G7" s="111"/>
      <c r="H7" s="112">
        <f>D7-F7</f>
        <v>7019.1300000000047</v>
      </c>
      <c r="I7" s="113"/>
      <c r="J7" s="190"/>
      <c r="K7" s="191"/>
    </row>
    <row r="8" spans="1:13" s="114" customFormat="1" ht="15" customHeight="1" outlineLevel="2" thickBot="1">
      <c r="A8" s="93" t="str">
        <f t="shared" si="0"/>
        <v/>
      </c>
      <c r="B8" s="86" t="str">
        <f t="shared" si="1"/>
        <v xml:space="preserve"> </v>
      </c>
      <c r="C8" s="93"/>
      <c r="D8" s="100"/>
      <c r="E8" s="100"/>
      <c r="F8" s="104"/>
      <c r="G8" s="101"/>
      <c r="H8" s="102"/>
      <c r="I8" s="103"/>
      <c r="J8" s="159"/>
    </row>
    <row r="9" spans="1:13" ht="15" customHeight="1" outlineLevel="2" thickBot="1">
      <c r="A9" s="93" t="str">
        <f t="shared" si="0"/>
        <v>*</v>
      </c>
      <c r="B9" s="86">
        <f t="shared" si="1"/>
        <v>4</v>
      </c>
      <c r="C9" s="94" t="s">
        <v>204</v>
      </c>
      <c r="D9" s="95">
        <v>0</v>
      </c>
      <c r="E9" s="95"/>
      <c r="F9" s="96"/>
      <c r="G9" s="97"/>
      <c r="H9" s="98"/>
      <c r="I9" s="99"/>
    </row>
    <row r="10" spans="1:13" s="114" customFormat="1" ht="15" customHeight="1" outlineLevel="2">
      <c r="A10" s="93" t="str">
        <f t="shared" si="0"/>
        <v>*</v>
      </c>
      <c r="B10" s="86">
        <f t="shared" si="1"/>
        <v>5</v>
      </c>
      <c r="C10" s="114" t="s">
        <v>205</v>
      </c>
      <c r="D10" s="115"/>
      <c r="E10" s="115"/>
      <c r="F10" s="115">
        <v>3331</v>
      </c>
      <c r="G10" s="116"/>
      <c r="H10" s="102"/>
      <c r="I10" s="103"/>
      <c r="J10" s="159"/>
    </row>
    <row r="11" spans="1:13" ht="15" customHeight="1" outlineLevel="2" thickBot="1">
      <c r="A11" s="93" t="str">
        <f t="shared" si="0"/>
        <v/>
      </c>
      <c r="B11" s="86" t="str">
        <f>IF(A11=""," ",IF(B10=" ",IF(#REF!=" ",B9+1,#REF!+1),B10+1))</f>
        <v xml:space="preserve"> </v>
      </c>
      <c r="D11" s="100"/>
      <c r="E11" s="100"/>
      <c r="F11" s="104"/>
      <c r="G11" s="101"/>
      <c r="H11" s="102"/>
      <c r="I11" s="103"/>
      <c r="J11" s="190"/>
      <c r="K11" s="192"/>
    </row>
    <row r="12" spans="1:13" ht="15" customHeight="1" outlineLevel="2" thickBot="1">
      <c r="A12" s="93" t="str">
        <f t="shared" si="0"/>
        <v>*</v>
      </c>
      <c r="B12" s="86">
        <f>IF(A12=""," ",IF(B11=" ",IF(B10=" ",#REF!+1,B10+1),B11+1))</f>
        <v>6</v>
      </c>
      <c r="C12" s="109" t="s">
        <v>7</v>
      </c>
      <c r="D12" s="117">
        <f>SUM(D10:D11)</f>
        <v>0</v>
      </c>
      <c r="E12" s="117">
        <f>SUM(E10:E11)</f>
        <v>0</v>
      </c>
      <c r="F12" s="118">
        <f>SUM(F10:F11)</f>
        <v>3331</v>
      </c>
      <c r="G12" s="119">
        <f>SUM(G10:G11)</f>
        <v>0</v>
      </c>
      <c r="H12" s="120">
        <f>D12-F12</f>
        <v>-3331</v>
      </c>
      <c r="I12" s="121">
        <f>G12-E12</f>
        <v>0</v>
      </c>
      <c r="J12" s="190"/>
      <c r="K12" s="191"/>
    </row>
    <row r="13" spans="1:13" s="114" customFormat="1" ht="15" customHeight="1" outlineLevel="2" thickBot="1">
      <c r="A13" s="93" t="str">
        <f t="shared" si="0"/>
        <v/>
      </c>
      <c r="B13" s="86" t="str">
        <f>IF(A13=""," ",IF(B12=" ",IF(B11=" ",#REF!+1,B11+1),B12+1))</f>
        <v xml:space="preserve"> </v>
      </c>
      <c r="C13" s="93"/>
      <c r="D13" s="100"/>
      <c r="E13" s="100"/>
      <c r="F13" s="104"/>
      <c r="G13" s="101"/>
      <c r="H13" s="102"/>
      <c r="I13" s="103"/>
      <c r="J13" s="193"/>
    </row>
    <row r="14" spans="1:13" ht="15" customHeight="1" outlineLevel="2" thickBot="1">
      <c r="A14" s="93" t="str">
        <f t="shared" si="0"/>
        <v>*</v>
      </c>
      <c r="B14" s="86">
        <f>IF(A14=""," ",IF(B13=" ",IF(B12=" ",#REF!+1,B12+1),B13+1))</f>
        <v>7</v>
      </c>
      <c r="C14" s="94" t="s">
        <v>28</v>
      </c>
      <c r="D14" s="95"/>
      <c r="E14" s="95"/>
      <c r="F14" s="96"/>
      <c r="G14" s="97"/>
      <c r="H14" s="98"/>
      <c r="I14" s="99"/>
    </row>
    <row r="15" spans="1:13" s="114" customFormat="1" ht="15" customHeight="1" outlineLevel="2">
      <c r="A15" s="93" t="str">
        <f t="shared" si="0"/>
        <v>*</v>
      </c>
      <c r="B15" s="86">
        <f>IF(A15=""," ",IF(B14=" ",IF(B13=" ",#REF!+1,B13+1),B14+1))</f>
        <v>8</v>
      </c>
      <c r="C15" s="122" t="s">
        <v>42</v>
      </c>
      <c r="D15" s="115"/>
      <c r="E15" s="115"/>
      <c r="F15" s="123"/>
      <c r="G15" s="124"/>
      <c r="H15" s="125"/>
      <c r="I15" s="126"/>
      <c r="J15" s="159"/>
      <c r="L15" s="194"/>
      <c r="M15" s="194"/>
    </row>
    <row r="16" spans="1:13" s="114" customFormat="1" ht="15" customHeight="1" outlineLevel="2">
      <c r="A16" s="93" t="str">
        <f t="shared" si="0"/>
        <v>*</v>
      </c>
      <c r="B16" s="86">
        <f>IF(A16=""," ",IF(B15=" ",IF(B14=" ",#REF!+1,B14+1),B15+1))</f>
        <v>9</v>
      </c>
      <c r="C16" s="114" t="s">
        <v>8</v>
      </c>
      <c r="D16" s="127"/>
      <c r="E16" s="127"/>
      <c r="F16" s="127"/>
      <c r="G16" s="127"/>
      <c r="H16" s="125"/>
      <c r="I16" s="126">
        <f t="shared" ref="I16:I19" si="2">G16-E16</f>
        <v>0</v>
      </c>
      <c r="J16" s="159"/>
      <c r="K16" s="189"/>
    </row>
    <row r="17" spans="1:11" s="114" customFormat="1" ht="15" customHeight="1" outlineLevel="2">
      <c r="A17" s="93" t="str">
        <f t="shared" si="0"/>
        <v>*</v>
      </c>
      <c r="B17" s="86">
        <f>IF(A17=""," ",IF(B16=" ",IF(#REF!=" ",B15+1,#REF!+1),B16+1))</f>
        <v>10</v>
      </c>
      <c r="C17" s="114" t="s">
        <v>158</v>
      </c>
      <c r="D17" s="127"/>
      <c r="E17" s="127">
        <f>Personal!C3</f>
        <v>0</v>
      </c>
      <c r="F17" s="127"/>
      <c r="G17" s="127"/>
      <c r="H17" s="125"/>
      <c r="I17" s="126">
        <f t="shared" si="2"/>
        <v>0</v>
      </c>
      <c r="J17" s="159"/>
      <c r="K17" s="189"/>
    </row>
    <row r="18" spans="1:11" s="114" customFormat="1" ht="15" customHeight="1" outlineLevel="2">
      <c r="A18" s="93" t="str">
        <f t="shared" si="0"/>
        <v>*</v>
      </c>
      <c r="B18" s="86">
        <f>IF(A18=""," ",IF(B17=" ",IF(B16=" ",#REF!+1,B16+1),B17+1))</f>
        <v>11</v>
      </c>
      <c r="C18" s="114" t="s">
        <v>10</v>
      </c>
      <c r="D18" s="127"/>
      <c r="E18" s="127">
        <f>[1]Personal!C4</f>
        <v>0</v>
      </c>
      <c r="F18" s="127"/>
      <c r="G18" s="127"/>
      <c r="H18" s="125"/>
      <c r="I18" s="126">
        <f t="shared" si="2"/>
        <v>0</v>
      </c>
      <c r="J18" s="159"/>
      <c r="K18" s="189"/>
    </row>
    <row r="19" spans="1:11" s="114" customFormat="1" ht="15" customHeight="1" outlineLevel="2">
      <c r="A19" s="93" t="str">
        <f t="shared" si="0"/>
        <v>*</v>
      </c>
      <c r="B19" s="86">
        <f t="shared" si="1"/>
        <v>12</v>
      </c>
      <c r="C19" s="114" t="s">
        <v>11</v>
      </c>
      <c r="D19" s="127"/>
      <c r="E19" s="127">
        <f>[1]Personal!C5</f>
        <v>0</v>
      </c>
      <c r="F19" s="127"/>
      <c r="G19" s="127"/>
      <c r="H19" s="125"/>
      <c r="I19" s="126">
        <f t="shared" si="2"/>
        <v>0</v>
      </c>
      <c r="J19" s="159"/>
      <c r="K19" s="189"/>
    </row>
    <row r="20" spans="1:11" ht="15" customHeight="1" outlineLevel="2" thickBot="1">
      <c r="A20" s="93" t="str">
        <f t="shared" si="0"/>
        <v/>
      </c>
      <c r="B20" s="86" t="str">
        <f t="shared" si="1"/>
        <v xml:space="preserve"> </v>
      </c>
      <c r="C20" s="114"/>
      <c r="D20" s="115"/>
      <c r="E20" s="128"/>
      <c r="F20" s="129"/>
      <c r="G20" s="124"/>
      <c r="H20" s="102"/>
      <c r="I20" s="103"/>
      <c r="J20" s="195"/>
      <c r="K20" s="189"/>
    </row>
    <row r="21" spans="1:11" s="114" customFormat="1" ht="15" customHeight="1" outlineLevel="2" thickBot="1">
      <c r="A21" s="93" t="str">
        <f t="shared" si="0"/>
        <v>*</v>
      </c>
      <c r="B21" s="86">
        <f t="shared" si="1"/>
        <v>13</v>
      </c>
      <c r="C21" s="130" t="s">
        <v>16</v>
      </c>
      <c r="D21" s="110">
        <f>SUM(D15:D20)</f>
        <v>0</v>
      </c>
      <c r="E21" s="110">
        <f>SUM(E16:E20)</f>
        <v>0</v>
      </c>
      <c r="F21" s="110">
        <f>SUM(F15:F20)</f>
        <v>0</v>
      </c>
      <c r="G21" s="111">
        <f>SUM(G16:G20)</f>
        <v>0</v>
      </c>
      <c r="H21" s="112">
        <f>D21-F21</f>
        <v>0</v>
      </c>
      <c r="I21" s="113">
        <f>G21-E21</f>
        <v>0</v>
      </c>
      <c r="J21" s="190"/>
      <c r="K21" s="196"/>
    </row>
    <row r="22" spans="1:11" s="114" customFormat="1" ht="15" customHeight="1" outlineLevel="2">
      <c r="A22" s="93" t="str">
        <f t="shared" si="0"/>
        <v/>
      </c>
      <c r="B22" s="86" t="str">
        <f>IF(A22=""," ",IF(B21=" ",IF(B20=" ",B19+1,B20+1),B21+1))</f>
        <v xml:space="preserve"> </v>
      </c>
      <c r="C22" s="93"/>
      <c r="D22" s="100"/>
      <c r="E22" s="100"/>
      <c r="F22" s="104"/>
      <c r="G22" s="101"/>
      <c r="H22" s="102"/>
      <c r="I22" s="103"/>
      <c r="J22" s="159"/>
    </row>
    <row r="23" spans="1:11" s="114" customFormat="1" ht="15" customHeight="1" outlineLevel="2">
      <c r="A23" s="93" t="str">
        <f t="shared" si="0"/>
        <v>*</v>
      </c>
      <c r="B23" s="86">
        <f>IF(A23=""," ",IF(B22=" ",IF(B21=" ",B20+1,B21+1),B22+1))</f>
        <v>14</v>
      </c>
      <c r="C23" s="131" t="s">
        <v>30</v>
      </c>
      <c r="D23" s="100"/>
      <c r="E23" s="100"/>
      <c r="F23" s="104"/>
      <c r="G23" s="101"/>
      <c r="H23" s="102"/>
      <c r="I23" s="103"/>
      <c r="J23" s="159"/>
    </row>
    <row r="24" spans="1:11" s="114" customFormat="1" ht="15" customHeight="1" outlineLevel="2">
      <c r="A24" s="93" t="str">
        <f t="shared" si="0"/>
        <v/>
      </c>
      <c r="B24" s="86" t="str">
        <f>IF(A24=""," ",IF(B23=" ",IF(B22=" ",#REF!+1,B22+1),B23+1))</f>
        <v xml:space="preserve"> </v>
      </c>
      <c r="C24" s="131"/>
      <c r="D24" s="100"/>
      <c r="E24" s="100"/>
      <c r="F24" s="104"/>
      <c r="G24" s="101"/>
      <c r="H24" s="102"/>
      <c r="I24" s="103"/>
      <c r="J24" s="159"/>
    </row>
    <row r="25" spans="1:11" ht="15" customHeight="1" outlineLevel="2">
      <c r="A25" s="93" t="str">
        <f t="shared" si="0"/>
        <v>*</v>
      </c>
      <c r="B25" s="86">
        <f t="shared" si="1"/>
        <v>15</v>
      </c>
      <c r="C25" s="132" t="s">
        <v>52</v>
      </c>
      <c r="D25" s="100"/>
      <c r="E25" s="100"/>
      <c r="F25" s="100"/>
      <c r="G25" s="101"/>
      <c r="H25" s="102"/>
      <c r="I25" s="101"/>
    </row>
    <row r="26" spans="1:11" ht="15" customHeight="1" outlineLevel="3">
      <c r="A26" s="93" t="str">
        <f t="shared" si="0"/>
        <v>*</v>
      </c>
      <c r="B26" s="86">
        <f t="shared" si="1"/>
        <v>16</v>
      </c>
      <c r="C26" s="114" t="s">
        <v>18</v>
      </c>
      <c r="D26" s="115"/>
      <c r="E26" s="100"/>
      <c r="F26" s="127"/>
      <c r="G26" s="116"/>
      <c r="H26" s="102"/>
      <c r="I26" s="103"/>
    </row>
    <row r="27" spans="1:11" s="114" customFormat="1" ht="15" customHeight="1" outlineLevel="3">
      <c r="A27" s="93" t="str">
        <f t="shared" si="0"/>
        <v>*</v>
      </c>
      <c r="B27" s="86">
        <f t="shared" si="1"/>
        <v>17</v>
      </c>
      <c r="C27" s="114" t="s">
        <v>19</v>
      </c>
      <c r="D27" s="115">
        <v>0</v>
      </c>
      <c r="E27" s="115"/>
      <c r="F27" s="127"/>
      <c r="G27" s="116"/>
      <c r="H27" s="125"/>
      <c r="I27" s="126"/>
      <c r="J27" s="159"/>
    </row>
    <row r="28" spans="1:11" s="114" customFormat="1" ht="15" customHeight="1" outlineLevel="3">
      <c r="A28" s="93" t="str">
        <f t="shared" si="0"/>
        <v>*</v>
      </c>
      <c r="B28" s="86">
        <f t="shared" si="1"/>
        <v>18</v>
      </c>
      <c r="C28" s="225" t="s">
        <v>21</v>
      </c>
      <c r="D28" s="199">
        <f>SUM(D26:D27)</f>
        <v>0</v>
      </c>
      <c r="E28" s="199">
        <v>0</v>
      </c>
      <c r="F28" s="226"/>
      <c r="G28" s="199"/>
      <c r="H28" s="227">
        <f>D28-F28</f>
        <v>0</v>
      </c>
      <c r="I28" s="224">
        <f>G28-E28</f>
        <v>0</v>
      </c>
      <c r="J28" s="159"/>
      <c r="K28" s="189"/>
    </row>
    <row r="29" spans="1:11" s="114" customFormat="1" ht="15" customHeight="1" outlineLevel="3">
      <c r="A29" s="93" t="str">
        <f t="shared" si="0"/>
        <v/>
      </c>
      <c r="B29" s="86" t="str">
        <f>IF(A29=""," ",IF(B28=" ",IF(B41=" ",B27+1,B41+1),B28+1))</f>
        <v xml:space="preserve"> </v>
      </c>
      <c r="C29" s="133"/>
      <c r="D29" s="100"/>
      <c r="E29" s="135"/>
      <c r="F29" s="127"/>
      <c r="G29" s="135"/>
      <c r="H29" s="102"/>
      <c r="I29" s="103"/>
      <c r="J29" s="159"/>
      <c r="K29" s="189"/>
    </row>
    <row r="30" spans="1:11" s="114" customFormat="1" ht="15" customHeight="1" outlineLevel="3">
      <c r="A30" s="93" t="str">
        <f t="shared" si="0"/>
        <v>*</v>
      </c>
      <c r="B30" s="86">
        <f>IF(A30=""," ",IF(B29=" ",IF(B28=" ",B41+1,B28+1),B29+1))</f>
        <v>19</v>
      </c>
      <c r="C30" s="80" t="s">
        <v>53</v>
      </c>
      <c r="D30" s="136"/>
      <c r="E30" s="137">
        <v>0</v>
      </c>
      <c r="F30" s="127"/>
      <c r="G30" s="138"/>
      <c r="H30" s="102"/>
      <c r="I30" s="103">
        <f t="shared" ref="I30:I43" si="3">E30-G30</f>
        <v>0</v>
      </c>
      <c r="J30" s="159"/>
      <c r="K30" s="189"/>
    </row>
    <row r="31" spans="1:11" s="114" customFormat="1" ht="15" customHeight="1" outlineLevel="3">
      <c r="A31" s="93" t="str">
        <f t="shared" si="0"/>
        <v>*</v>
      </c>
      <c r="B31" s="86">
        <f>IF(A31=""," ",IF(B30=" ",IF(B28=" ",B41+1,B28+1),B30+1))</f>
        <v>20</v>
      </c>
      <c r="C31" s="114" t="s">
        <v>190</v>
      </c>
      <c r="D31" s="115"/>
      <c r="E31" s="115">
        <v>45</v>
      </c>
      <c r="F31" s="127"/>
      <c r="G31" s="115">
        <v>50</v>
      </c>
      <c r="H31" s="102"/>
      <c r="I31" s="103">
        <f t="shared" si="3"/>
        <v>-5</v>
      </c>
      <c r="J31" s="159"/>
    </row>
    <row r="32" spans="1:11" s="114" customFormat="1" ht="15" customHeight="1" outlineLevel="3">
      <c r="A32" s="93" t="str">
        <f t="shared" si="0"/>
        <v>*</v>
      </c>
      <c r="B32" s="86">
        <f>IF(A32=""," ",IF(B31=" ",IF(B30=" ",B28+1,B30+1),B31+1))</f>
        <v>21</v>
      </c>
      <c r="C32" s="114" t="s">
        <v>228</v>
      </c>
      <c r="D32" s="115"/>
      <c r="E32" s="115">
        <v>200</v>
      </c>
      <c r="F32" s="127"/>
      <c r="G32" s="139">
        <v>0</v>
      </c>
      <c r="H32" s="125"/>
      <c r="I32" s="103">
        <f t="shared" si="3"/>
        <v>200</v>
      </c>
      <c r="J32" s="159"/>
    </row>
    <row r="33" spans="1:13" s="114" customFormat="1" ht="15" customHeight="1" outlineLevel="3">
      <c r="A33" s="93" t="str">
        <f t="shared" si="0"/>
        <v>*</v>
      </c>
      <c r="B33" s="86">
        <f>IF(A33=""," ",IF(B32=" ",IF(B31=" ",B30+1,B31+1),B32+1))</f>
        <v>22</v>
      </c>
      <c r="C33" s="114" t="s">
        <v>210</v>
      </c>
      <c r="D33" s="115"/>
      <c r="E33" s="115">
        <v>2000</v>
      </c>
      <c r="F33" s="127"/>
      <c r="G33" s="115">
        <v>2000</v>
      </c>
      <c r="H33" s="125"/>
      <c r="I33" s="103">
        <f t="shared" si="3"/>
        <v>0</v>
      </c>
      <c r="J33" s="159"/>
    </row>
    <row r="34" spans="1:13" s="114" customFormat="1" ht="15" customHeight="1" outlineLevel="3">
      <c r="A34" s="93" t="str">
        <f t="shared" si="0"/>
        <v>*</v>
      </c>
      <c r="B34" s="86">
        <f t="shared" si="1"/>
        <v>23</v>
      </c>
      <c r="C34" s="114" t="s">
        <v>37</v>
      </c>
      <c r="D34" s="115"/>
      <c r="E34" s="115">
        <v>200</v>
      </c>
      <c r="F34" s="127"/>
      <c r="G34" s="115">
        <v>300</v>
      </c>
      <c r="H34" s="125"/>
      <c r="I34" s="103">
        <f t="shared" si="3"/>
        <v>-100</v>
      </c>
      <c r="J34" s="159"/>
    </row>
    <row r="35" spans="1:13" s="114" customFormat="1" ht="15" customHeight="1" outlineLevel="3">
      <c r="A35" s="93" t="str">
        <f t="shared" si="0"/>
        <v>*</v>
      </c>
      <c r="B35" s="86">
        <f t="shared" si="1"/>
        <v>24</v>
      </c>
      <c r="C35" s="114" t="s">
        <v>151</v>
      </c>
      <c r="D35" s="115"/>
      <c r="E35" s="115"/>
      <c r="F35" s="127"/>
      <c r="G35" s="139"/>
      <c r="H35" s="125"/>
      <c r="I35" s="103"/>
      <c r="J35" s="159"/>
    </row>
    <row r="36" spans="1:13" s="114" customFormat="1" ht="15" customHeight="1" outlineLevel="3">
      <c r="A36" s="93" t="str">
        <f t="shared" si="0"/>
        <v>*</v>
      </c>
      <c r="B36" s="86">
        <f t="shared" si="1"/>
        <v>25</v>
      </c>
      <c r="C36" s="114" t="s">
        <v>38</v>
      </c>
      <c r="D36" s="115"/>
      <c r="E36" s="115">
        <v>1000</v>
      </c>
      <c r="F36" s="127"/>
      <c r="G36" s="115">
        <v>850</v>
      </c>
      <c r="H36" s="125"/>
      <c r="I36" s="103">
        <f t="shared" si="3"/>
        <v>150</v>
      </c>
      <c r="J36" s="159"/>
    </row>
    <row r="37" spans="1:13" ht="15" customHeight="1" outlineLevel="3">
      <c r="A37" s="93" t="str">
        <f t="shared" si="0"/>
        <v>*</v>
      </c>
      <c r="B37" s="86">
        <f t="shared" si="1"/>
        <v>26</v>
      </c>
      <c r="C37" s="114" t="s">
        <v>212</v>
      </c>
      <c r="D37" s="115"/>
      <c r="E37" s="115"/>
      <c r="F37" s="127"/>
      <c r="G37" s="139"/>
      <c r="H37" s="125"/>
      <c r="I37" s="103">
        <f t="shared" si="3"/>
        <v>0</v>
      </c>
    </row>
    <row r="38" spans="1:13" ht="15" customHeight="1" outlineLevel="3">
      <c r="A38" s="93" t="str">
        <f t="shared" si="0"/>
        <v>*</v>
      </c>
      <c r="B38" s="86">
        <f t="shared" si="1"/>
        <v>27</v>
      </c>
      <c r="C38" s="114" t="s">
        <v>39</v>
      </c>
      <c r="D38" s="115"/>
      <c r="E38" s="115">
        <v>5000</v>
      </c>
      <c r="F38" s="127"/>
      <c r="G38" s="115">
        <v>5000</v>
      </c>
      <c r="H38" s="125"/>
      <c r="I38" s="103">
        <f t="shared" si="3"/>
        <v>0</v>
      </c>
    </row>
    <row r="39" spans="1:13" s="114" customFormat="1" ht="15" customHeight="1" outlineLevel="3">
      <c r="A39" s="93" t="str">
        <f t="shared" si="0"/>
        <v>*</v>
      </c>
      <c r="B39" s="86">
        <f t="shared" si="1"/>
        <v>28</v>
      </c>
      <c r="C39" s="114" t="s">
        <v>211</v>
      </c>
      <c r="D39" s="115"/>
      <c r="E39" s="115">
        <v>100</v>
      </c>
      <c r="F39" s="127"/>
      <c r="G39" s="115">
        <v>50</v>
      </c>
      <c r="H39" s="125"/>
      <c r="I39" s="103">
        <f t="shared" si="3"/>
        <v>50</v>
      </c>
      <c r="J39" s="159"/>
    </row>
    <row r="40" spans="1:13" ht="15" customHeight="1" outlineLevel="3">
      <c r="A40" s="93" t="str">
        <f t="shared" si="0"/>
        <v>*</v>
      </c>
      <c r="B40" s="86">
        <f t="shared" si="1"/>
        <v>29</v>
      </c>
      <c r="C40" s="93" t="s">
        <v>5</v>
      </c>
      <c r="D40" s="100"/>
      <c r="E40" s="100">
        <v>110</v>
      </c>
      <c r="F40" s="127"/>
      <c r="G40" s="100">
        <v>110</v>
      </c>
      <c r="H40" s="102"/>
      <c r="I40" s="103">
        <f t="shared" si="3"/>
        <v>0</v>
      </c>
    </row>
    <row r="41" spans="1:13" s="114" customFormat="1" ht="15" customHeight="1" outlineLevel="3">
      <c r="A41" s="93" t="str">
        <f>IF(C41&lt;&gt;"","*","")</f>
        <v>*</v>
      </c>
      <c r="B41" s="86">
        <f t="shared" si="1"/>
        <v>30</v>
      </c>
      <c r="C41" s="114" t="s">
        <v>20</v>
      </c>
      <c r="D41" s="115"/>
      <c r="E41" s="115">
        <v>4</v>
      </c>
      <c r="F41" s="127"/>
      <c r="G41" s="115">
        <v>4</v>
      </c>
      <c r="H41" s="125"/>
      <c r="I41" s="103">
        <f t="shared" si="3"/>
        <v>0</v>
      </c>
      <c r="J41" s="159"/>
    </row>
    <row r="42" spans="1:13" ht="15" customHeight="1" outlineLevel="2" thickBot="1">
      <c r="A42" s="93" t="str">
        <f t="shared" si="0"/>
        <v>*</v>
      </c>
      <c r="B42" s="86">
        <f t="shared" si="1"/>
        <v>31</v>
      </c>
      <c r="C42" s="149" t="s">
        <v>150</v>
      </c>
      <c r="D42" s="199">
        <f>SUM(D31:D41)</f>
        <v>0</v>
      </c>
      <c r="E42" s="199">
        <f>SUM(E30:E41)</f>
        <v>8659</v>
      </c>
      <c r="F42" s="199"/>
      <c r="G42" s="199">
        <f>SUM(G31:G41)</f>
        <v>8364</v>
      </c>
      <c r="H42" s="223"/>
      <c r="I42" s="224">
        <f t="shared" si="3"/>
        <v>295</v>
      </c>
    </row>
    <row r="43" spans="1:13" ht="15" customHeight="1" outlineLevel="1" thickBot="1">
      <c r="A43" s="93" t="str">
        <f t="shared" si="0"/>
        <v>*</v>
      </c>
      <c r="C43" s="257" t="s">
        <v>62</v>
      </c>
      <c r="D43" s="246">
        <f>SUM(D28+D42)</f>
        <v>0</v>
      </c>
      <c r="E43" s="246">
        <f>E28+E42</f>
        <v>8659</v>
      </c>
      <c r="F43" s="256"/>
      <c r="G43" s="258">
        <f>G28+G42</f>
        <v>8364</v>
      </c>
      <c r="H43" s="259">
        <f>F43-D43</f>
        <v>0</v>
      </c>
      <c r="I43" s="249">
        <f t="shared" si="3"/>
        <v>295</v>
      </c>
    </row>
    <row r="44" spans="1:13" s="114" customFormat="1" ht="15" customHeight="1">
      <c r="A44" s="93" t="str">
        <f t="shared" si="0"/>
        <v/>
      </c>
      <c r="B44" s="86" t="str">
        <f>IF(A44=""," ",IF(B42=" ",IF(B40=" ",B39+1,B40+1),B42+1))</f>
        <v xml:space="preserve"> </v>
      </c>
      <c r="C44" s="93"/>
      <c r="D44" s="100"/>
      <c r="E44" s="100"/>
      <c r="F44" s="104"/>
      <c r="G44" s="101"/>
      <c r="H44" s="102"/>
      <c r="I44" s="103"/>
      <c r="J44" s="159"/>
    </row>
    <row r="45" spans="1:13" s="114" customFormat="1" ht="15" customHeight="1">
      <c r="A45" s="93" t="str">
        <f t="shared" si="0"/>
        <v>*</v>
      </c>
      <c r="B45" s="86">
        <f>IF(A45=""," ",IF(B44=" ",IF(B42=" ",B40+1,B42+1),B44+1))</f>
        <v>32</v>
      </c>
      <c r="C45" s="132" t="s">
        <v>54</v>
      </c>
      <c r="D45" s="100"/>
      <c r="E45" s="100"/>
      <c r="F45" s="104"/>
      <c r="G45" s="101"/>
      <c r="H45" s="102"/>
      <c r="I45" s="103"/>
      <c r="J45" s="159"/>
    </row>
    <row r="46" spans="1:13" s="114" customFormat="1" ht="15" customHeight="1" thickBot="1">
      <c r="A46" s="93" t="str">
        <f t="shared" si="0"/>
        <v>*</v>
      </c>
      <c r="B46" s="86">
        <f>IF(A46=""," ",IF(B45=" ",IF(B44=" ",B42+1,B44+1),B45+1))</f>
        <v>33</v>
      </c>
      <c r="C46" s="114" t="s">
        <v>58</v>
      </c>
      <c r="D46" s="115"/>
      <c r="E46" s="139">
        <f>Personal!E10</f>
        <v>4440</v>
      </c>
      <c r="F46" s="127"/>
      <c r="G46" s="139">
        <v>4440</v>
      </c>
      <c r="H46" s="147"/>
      <c r="I46" s="148">
        <f>E46-G46</f>
        <v>0</v>
      </c>
      <c r="J46" s="159"/>
      <c r="K46" s="189"/>
      <c r="L46" s="194"/>
      <c r="M46" s="194"/>
    </row>
    <row r="47" spans="1:13" ht="15" customHeight="1" thickBot="1">
      <c r="A47" s="93" t="str">
        <f t="shared" si="0"/>
        <v>*</v>
      </c>
      <c r="B47" s="86">
        <f t="shared" si="1"/>
        <v>34</v>
      </c>
      <c r="C47" s="141" t="s">
        <v>17</v>
      </c>
      <c r="D47" s="142">
        <f>SUM(D45:D46)</f>
        <v>0</v>
      </c>
      <c r="E47" s="142">
        <f>SUM(E46)</f>
        <v>4440</v>
      </c>
      <c r="F47" s="143">
        <f>SUM(F45:F46)</f>
        <v>0</v>
      </c>
      <c r="G47" s="144">
        <f>SUM(G46)</f>
        <v>4440</v>
      </c>
      <c r="H47" s="145"/>
      <c r="I47" s="146">
        <f>SUM(I46)</f>
        <v>0</v>
      </c>
      <c r="J47" s="197"/>
      <c r="K47" s="191"/>
    </row>
    <row r="48" spans="1:13" ht="15" customHeight="1">
      <c r="A48" s="93" t="str">
        <f t="shared" si="0"/>
        <v/>
      </c>
      <c r="B48" s="86" t="str">
        <f t="shared" si="1"/>
        <v xml:space="preserve"> </v>
      </c>
      <c r="D48" s="100"/>
      <c r="E48" s="100"/>
      <c r="F48" s="104"/>
      <c r="G48" s="101"/>
      <c r="H48" s="102"/>
      <c r="I48" s="103"/>
    </row>
    <row r="49" spans="1:11" ht="15" customHeight="1">
      <c r="A49" s="93" t="str">
        <f t="shared" si="0"/>
        <v>*</v>
      </c>
      <c r="B49" s="86">
        <f t="shared" si="1"/>
        <v>35</v>
      </c>
      <c r="C49" s="149" t="s">
        <v>64</v>
      </c>
      <c r="D49" s="100"/>
      <c r="E49" s="100"/>
      <c r="F49" s="104"/>
      <c r="G49" s="101"/>
      <c r="H49" s="102"/>
      <c r="I49" s="103"/>
    </row>
    <row r="50" spans="1:11" ht="15" customHeight="1">
      <c r="A50" s="93" t="str">
        <f t="shared" si="0"/>
        <v>*</v>
      </c>
      <c r="B50" s="86">
        <f>IF(A50=""," ",IF(B49=" ",IF(B48=" ",#REF!+1,B48+1),B49+1))</f>
        <v>36</v>
      </c>
      <c r="C50" s="93" t="s">
        <v>164</v>
      </c>
      <c r="D50" s="100"/>
      <c r="E50" s="100"/>
      <c r="F50" s="104"/>
      <c r="G50" s="101"/>
      <c r="H50" s="102"/>
      <c r="I50" s="103"/>
    </row>
    <row r="51" spans="1:11" ht="15" customHeight="1">
      <c r="A51" s="93" t="str">
        <f t="shared" si="0"/>
        <v>*</v>
      </c>
      <c r="B51" s="86">
        <f t="shared" si="1"/>
        <v>37</v>
      </c>
      <c r="C51" s="114" t="s">
        <v>163</v>
      </c>
      <c r="D51" s="115"/>
      <c r="E51" s="139">
        <f>Personal!E15</f>
        <v>1800</v>
      </c>
      <c r="F51" s="127"/>
      <c r="G51" s="139">
        <v>1800</v>
      </c>
      <c r="H51" s="125"/>
      <c r="I51" s="103">
        <f>E51-G51</f>
        <v>0</v>
      </c>
    </row>
    <row r="52" spans="1:11" ht="15" customHeight="1" thickBot="1">
      <c r="A52" s="93" t="str">
        <f t="shared" si="0"/>
        <v>*</v>
      </c>
      <c r="B52" s="86">
        <f t="shared" si="1"/>
        <v>38</v>
      </c>
      <c r="C52" s="114" t="s">
        <v>162</v>
      </c>
      <c r="D52" s="115"/>
      <c r="E52" s="139"/>
      <c r="F52" s="127"/>
      <c r="G52" s="139"/>
      <c r="H52" s="125"/>
      <c r="I52" s="103"/>
    </row>
    <row r="53" spans="1:11" s="114" customFormat="1" ht="15" customHeight="1" thickBot="1">
      <c r="A53" s="93" t="str">
        <f t="shared" si="0"/>
        <v>*</v>
      </c>
      <c r="B53" s="86">
        <f t="shared" si="1"/>
        <v>39</v>
      </c>
      <c r="C53" s="150" t="s">
        <v>161</v>
      </c>
      <c r="D53" s="142">
        <f>D50</f>
        <v>0</v>
      </c>
      <c r="E53" s="142">
        <f>SUM(E51:E52)</f>
        <v>1800</v>
      </c>
      <c r="F53" s="142">
        <f>F50</f>
        <v>0</v>
      </c>
      <c r="G53" s="142">
        <f>G51</f>
        <v>1800</v>
      </c>
      <c r="H53" s="142">
        <f>F53-D53</f>
        <v>0</v>
      </c>
      <c r="I53" s="146">
        <f>SUM(I51)</f>
        <v>0</v>
      </c>
      <c r="J53" s="190"/>
      <c r="K53" s="196"/>
    </row>
    <row r="54" spans="1:11" s="114" customFormat="1" ht="15" customHeight="1">
      <c r="A54" s="93" t="str">
        <f t="shared" si="0"/>
        <v/>
      </c>
      <c r="B54" s="86" t="str">
        <f t="shared" si="1"/>
        <v xml:space="preserve"> </v>
      </c>
      <c r="C54" s="151"/>
      <c r="D54" s="152"/>
      <c r="E54" s="152"/>
      <c r="F54" s="153"/>
      <c r="G54" s="154"/>
      <c r="H54" s="102"/>
      <c r="I54" s="103"/>
      <c r="J54" s="159"/>
    </row>
    <row r="55" spans="1:11" s="114" customFormat="1" ht="15" customHeight="1">
      <c r="A55" s="93" t="str">
        <f t="shared" si="0"/>
        <v>*</v>
      </c>
      <c r="B55" s="86">
        <f t="shared" si="1"/>
        <v>40</v>
      </c>
      <c r="C55" s="149" t="s">
        <v>57</v>
      </c>
      <c r="D55" s="100"/>
      <c r="E55" s="100"/>
      <c r="F55" s="104"/>
      <c r="G55" s="101"/>
      <c r="H55" s="102"/>
      <c r="I55" s="103"/>
      <c r="J55" s="159"/>
    </row>
    <row r="56" spans="1:11" s="114" customFormat="1" ht="15" customHeight="1">
      <c r="A56" s="93" t="str">
        <f t="shared" si="0"/>
        <v>*</v>
      </c>
      <c r="B56" s="86">
        <f>IF(A56=""," ",IF(B55=" ",IF(B54=" ",#REF!+1,B54+1),B55+1))</f>
        <v>41</v>
      </c>
      <c r="C56" s="93" t="s">
        <v>56</v>
      </c>
      <c r="D56" s="100"/>
      <c r="E56" s="100"/>
      <c r="F56" s="104"/>
      <c r="G56" s="101"/>
      <c r="H56" s="102"/>
      <c r="I56" s="103"/>
      <c r="J56" s="159"/>
    </row>
    <row r="57" spans="1:11" ht="15" customHeight="1">
      <c r="A57" s="93" t="str">
        <f t="shared" si="0"/>
        <v>*</v>
      </c>
      <c r="B57" s="86">
        <f t="shared" si="1"/>
        <v>42</v>
      </c>
      <c r="C57" s="114" t="s">
        <v>59</v>
      </c>
      <c r="D57" s="115"/>
      <c r="E57" s="139">
        <f>Aufwandsentschädigung!E2</f>
        <v>500</v>
      </c>
      <c r="F57" s="127"/>
      <c r="G57" s="139">
        <v>500</v>
      </c>
      <c r="H57" s="125"/>
      <c r="I57" s="103">
        <f>E57-G57</f>
        <v>0</v>
      </c>
    </row>
    <row r="58" spans="1:11" ht="15" customHeight="1" thickBot="1">
      <c r="A58" s="93" t="str">
        <f t="shared" si="0"/>
        <v>*</v>
      </c>
      <c r="B58" s="86">
        <f t="shared" si="1"/>
        <v>43</v>
      </c>
      <c r="C58" s="114" t="s">
        <v>55</v>
      </c>
      <c r="D58" s="115"/>
      <c r="E58" s="139">
        <v>0</v>
      </c>
      <c r="F58" s="127"/>
      <c r="G58" s="139">
        <v>0</v>
      </c>
      <c r="H58" s="125"/>
      <c r="I58" s="103">
        <v>0</v>
      </c>
    </row>
    <row r="59" spans="1:11" ht="15" customHeight="1" thickBot="1">
      <c r="A59" s="93" t="str">
        <f t="shared" si="0"/>
        <v>*</v>
      </c>
      <c r="B59" s="86">
        <f t="shared" si="1"/>
        <v>44</v>
      </c>
      <c r="C59" s="150" t="s">
        <v>63</v>
      </c>
      <c r="D59" s="142">
        <f>D56</f>
        <v>0</v>
      </c>
      <c r="E59" s="142">
        <f>SUM(E57:E58)</f>
        <v>500</v>
      </c>
      <c r="F59" s="142"/>
      <c r="G59" s="142">
        <f t="shared" ref="G59" si="4">SUM(G57)</f>
        <v>500</v>
      </c>
      <c r="H59" s="142"/>
      <c r="I59" s="146">
        <f>SUM(I57)</f>
        <v>0</v>
      </c>
      <c r="K59" s="192"/>
    </row>
    <row r="60" spans="1:11" ht="15" customHeight="1">
      <c r="A60" s="93" t="str">
        <f t="shared" si="0"/>
        <v/>
      </c>
      <c r="B60" s="86" t="str">
        <f t="shared" si="1"/>
        <v xml:space="preserve"> </v>
      </c>
      <c r="C60" s="151"/>
      <c r="D60" s="152"/>
      <c r="E60" s="152"/>
      <c r="F60" s="153"/>
      <c r="G60" s="154"/>
      <c r="H60" s="102"/>
      <c r="I60" s="103"/>
    </row>
    <row r="61" spans="1:11" s="114" customFormat="1" ht="15" customHeight="1">
      <c r="A61" s="93" t="str">
        <f t="shared" ref="A61:A178" si="5">IF(C61&lt;&gt;"","*","")</f>
        <v>*</v>
      </c>
      <c r="B61" s="86">
        <f t="shared" si="1"/>
        <v>45</v>
      </c>
      <c r="C61" s="149" t="s">
        <v>160</v>
      </c>
      <c r="D61" s="100"/>
      <c r="E61" s="100"/>
      <c r="F61" s="104"/>
      <c r="G61" s="101"/>
      <c r="H61" s="102"/>
      <c r="I61" s="103"/>
      <c r="J61" s="159"/>
    </row>
    <row r="62" spans="1:11" s="114" customFormat="1" ht="15" customHeight="1">
      <c r="A62" s="93" t="str">
        <f t="shared" si="5"/>
        <v>*</v>
      </c>
      <c r="B62" s="86">
        <f>IF(A62=""," ",IF(B61=" ",IF(B60=" ",#REF!+1,B60+1),B61+1))</f>
        <v>46</v>
      </c>
      <c r="C62" s="114" t="s">
        <v>166</v>
      </c>
      <c r="D62" s="115"/>
      <c r="E62" s="139"/>
      <c r="F62" s="127"/>
      <c r="G62" s="139"/>
      <c r="H62" s="125"/>
      <c r="I62" s="103"/>
      <c r="J62" s="159"/>
    </row>
    <row r="63" spans="1:11" ht="15" customHeight="1">
      <c r="A63" s="93" t="str">
        <f t="shared" si="5"/>
        <v>*</v>
      </c>
      <c r="B63" s="86">
        <f t="shared" ref="B63:B69" si="6">IF(A63=""," ",IF(B62=" ",IF(B61=" ",B60+1,B61+1),B62+1))</f>
        <v>47</v>
      </c>
      <c r="C63" s="114" t="s">
        <v>167</v>
      </c>
      <c r="D63" s="115"/>
      <c r="E63" s="139">
        <f>Aufwandsentschädigung!E6</f>
        <v>200</v>
      </c>
      <c r="F63" s="127"/>
      <c r="G63" s="139">
        <v>200</v>
      </c>
      <c r="H63" s="125"/>
      <c r="I63" s="103">
        <f>E63-G63</f>
        <v>0</v>
      </c>
    </row>
    <row r="64" spans="1:11" ht="15" customHeight="1" thickBot="1">
      <c r="A64" s="93" t="str">
        <f t="shared" si="5"/>
        <v>*</v>
      </c>
      <c r="B64" s="86">
        <f t="shared" si="6"/>
        <v>48</v>
      </c>
      <c r="C64" s="114" t="s">
        <v>203</v>
      </c>
      <c r="D64" s="115"/>
      <c r="E64" s="139">
        <v>0</v>
      </c>
      <c r="F64" s="127"/>
      <c r="G64" s="139">
        <v>0</v>
      </c>
      <c r="H64" s="125"/>
      <c r="I64" s="103">
        <v>0</v>
      </c>
    </row>
    <row r="65" spans="1:11" ht="15" customHeight="1" thickBot="1">
      <c r="A65" s="93" t="str">
        <f t="shared" si="5"/>
        <v>*</v>
      </c>
      <c r="B65" s="86">
        <f t="shared" si="6"/>
        <v>49</v>
      </c>
      <c r="C65" s="150" t="s">
        <v>165</v>
      </c>
      <c r="D65" s="142">
        <f>D62</f>
        <v>0</v>
      </c>
      <c r="E65" s="142">
        <f>SUM(E63:E64)</f>
        <v>200</v>
      </c>
      <c r="F65" s="142">
        <f t="shared" ref="F65:I65" si="7">SUM(F63)</f>
        <v>0</v>
      </c>
      <c r="G65" s="142">
        <f t="shared" si="7"/>
        <v>200</v>
      </c>
      <c r="H65" s="142"/>
      <c r="I65" s="146">
        <f t="shared" si="7"/>
        <v>0</v>
      </c>
      <c r="K65" s="192"/>
    </row>
    <row r="66" spans="1:11" ht="15" customHeight="1">
      <c r="A66" s="93" t="str">
        <f t="shared" si="5"/>
        <v/>
      </c>
      <c r="B66" s="86" t="str">
        <f t="shared" si="6"/>
        <v xml:space="preserve"> </v>
      </c>
      <c r="C66" s="151"/>
      <c r="D66" s="152"/>
      <c r="E66" s="152"/>
      <c r="F66" s="153"/>
      <c r="G66" s="154"/>
      <c r="H66" s="102"/>
      <c r="I66" s="103"/>
    </row>
    <row r="67" spans="1:11" s="114" customFormat="1" ht="15" customHeight="1">
      <c r="A67" s="93" t="str">
        <f t="shared" si="5"/>
        <v>*</v>
      </c>
      <c r="B67" s="86">
        <f t="shared" si="6"/>
        <v>50</v>
      </c>
      <c r="C67" s="149" t="s">
        <v>217</v>
      </c>
      <c r="D67" s="100"/>
      <c r="E67" s="100"/>
      <c r="F67" s="104"/>
      <c r="G67" s="101"/>
      <c r="H67" s="102"/>
      <c r="I67" s="103"/>
      <c r="J67" s="159"/>
    </row>
    <row r="68" spans="1:11" s="114" customFormat="1" ht="15" customHeight="1">
      <c r="A68" s="93" t="str">
        <f t="shared" si="5"/>
        <v>*</v>
      </c>
      <c r="B68" s="86">
        <f>IF(A68=""," ",IF(B67=" ",IF(B66=" ",#REF!+1,B66+1),B67+1))</f>
        <v>51</v>
      </c>
      <c r="C68" s="114" t="s">
        <v>168</v>
      </c>
      <c r="D68" s="115"/>
      <c r="E68" s="139"/>
      <c r="F68" s="127"/>
      <c r="G68" s="139"/>
      <c r="H68" s="125"/>
      <c r="I68" s="103"/>
      <c r="J68" s="159"/>
    </row>
    <row r="69" spans="1:11" ht="15" customHeight="1">
      <c r="A69" s="93" t="str">
        <f t="shared" si="5"/>
        <v>*</v>
      </c>
      <c r="B69" s="86">
        <f t="shared" si="6"/>
        <v>52</v>
      </c>
      <c r="C69" s="114" t="s">
        <v>222</v>
      </c>
      <c r="D69" s="115"/>
      <c r="E69" s="139">
        <f>Aufwandsentschädigung!E9</f>
        <v>700</v>
      </c>
      <c r="F69" s="127"/>
      <c r="G69" s="139">
        <v>3700</v>
      </c>
      <c r="H69" s="125"/>
      <c r="I69" s="103">
        <f>E69-G69</f>
        <v>-3000</v>
      </c>
    </row>
    <row r="70" spans="1:11" ht="15" customHeight="1">
      <c r="B70" s="86">
        <v>53</v>
      </c>
      <c r="C70" s="114" t="s">
        <v>227</v>
      </c>
      <c r="D70" s="115"/>
      <c r="E70" s="139">
        <v>3000</v>
      </c>
      <c r="F70" s="127"/>
      <c r="G70" s="139"/>
      <c r="H70" s="125"/>
      <c r="I70" s="103">
        <f>E70-G70</f>
        <v>3000</v>
      </c>
    </row>
    <row r="71" spans="1:11" ht="15" customHeight="1" thickBot="1">
      <c r="A71" s="93" t="str">
        <f t="shared" si="5"/>
        <v>*</v>
      </c>
      <c r="B71" s="86">
        <v>54</v>
      </c>
      <c r="C71" s="114" t="s">
        <v>169</v>
      </c>
      <c r="D71" s="115"/>
      <c r="E71" s="139">
        <v>5000</v>
      </c>
      <c r="F71" s="127"/>
      <c r="G71" s="139">
        <v>4900</v>
      </c>
      <c r="H71" s="125"/>
      <c r="I71" s="103">
        <f>E71-G71</f>
        <v>100</v>
      </c>
    </row>
    <row r="72" spans="1:11" ht="15" customHeight="1" thickBot="1">
      <c r="A72" s="93" t="str">
        <f t="shared" si="5"/>
        <v>*</v>
      </c>
      <c r="B72" s="86">
        <f>IF(A72=""," ",IF(B71=" ",IF(B69=" ",B68+1,B69+1),B71+1))</f>
        <v>55</v>
      </c>
      <c r="C72" s="150" t="s">
        <v>170</v>
      </c>
      <c r="D72" s="142">
        <f>D68</f>
        <v>0</v>
      </c>
      <c r="E72" s="142">
        <f>SUM(E69:E71)</f>
        <v>8700</v>
      </c>
      <c r="F72" s="142">
        <f t="shared" ref="F72" si="8">SUM(F69)</f>
        <v>0</v>
      </c>
      <c r="G72" s="142">
        <f>SUM(G69:G71)</f>
        <v>8600</v>
      </c>
      <c r="H72" s="142"/>
      <c r="I72" s="146">
        <f>SUM(I69:I71)</f>
        <v>100</v>
      </c>
      <c r="K72" s="192"/>
    </row>
    <row r="73" spans="1:11" ht="15" customHeight="1">
      <c r="A73" s="93" t="str">
        <f t="shared" ref="A73:A78" si="9">IF(C73&lt;&gt;"","*","")</f>
        <v/>
      </c>
      <c r="B73" s="86" t="str">
        <f>IF(A73=""," ",IF(B72=" ",IF(B71=" ",B69+1,B71+1),B72+1))</f>
        <v xml:space="preserve"> </v>
      </c>
      <c r="C73" s="151"/>
      <c r="D73" s="152"/>
      <c r="E73" s="152"/>
      <c r="F73" s="153"/>
      <c r="G73" s="154"/>
      <c r="H73" s="102"/>
      <c r="I73" s="103"/>
    </row>
    <row r="74" spans="1:11" s="114" customFormat="1" ht="15" customHeight="1">
      <c r="A74" s="93" t="str">
        <f t="shared" si="9"/>
        <v>*</v>
      </c>
      <c r="B74" s="86">
        <f t="shared" ref="B74" si="10">IF(A74=""," ",IF(B73=" ",IF(B72=" ",B71+1,B72+1),B73+1))</f>
        <v>56</v>
      </c>
      <c r="C74" s="149" t="s">
        <v>218</v>
      </c>
      <c r="D74" s="100"/>
      <c r="E74" s="100"/>
      <c r="F74" s="104"/>
      <c r="G74" s="101"/>
      <c r="H74" s="102"/>
      <c r="I74" s="103"/>
      <c r="J74" s="159"/>
    </row>
    <row r="75" spans="1:11" s="114" customFormat="1" ht="15" customHeight="1">
      <c r="A75" s="93" t="str">
        <f t="shared" si="9"/>
        <v>*</v>
      </c>
      <c r="B75" s="86">
        <f>IF(A75=""," ",IF(B74=" ",IF(B73=" ",#REF!+1,B73+1),B74+1))</f>
        <v>57</v>
      </c>
      <c r="C75" s="114" t="s">
        <v>171</v>
      </c>
      <c r="D75" s="115"/>
      <c r="E75" s="139"/>
      <c r="F75" s="127"/>
      <c r="G75" s="139"/>
      <c r="H75" s="125"/>
      <c r="I75" s="103"/>
      <c r="J75" s="159"/>
    </row>
    <row r="76" spans="1:11" ht="15" customHeight="1">
      <c r="A76" s="93" t="str">
        <f t="shared" si="9"/>
        <v>*</v>
      </c>
      <c r="B76" s="86">
        <f t="shared" ref="B76:B80" si="11">IF(A76=""," ",IF(B75=" ",IF(B74=" ",B73+1,B74+1),B75+1))</f>
        <v>58</v>
      </c>
      <c r="C76" s="114" t="s">
        <v>172</v>
      </c>
      <c r="D76" s="115"/>
      <c r="E76" s="139">
        <f>Aufwandsentschädigung!E13</f>
        <v>700</v>
      </c>
      <c r="F76" s="127"/>
      <c r="G76" s="139">
        <v>700</v>
      </c>
      <c r="H76" s="125"/>
      <c r="I76" s="103">
        <f>E76-G76</f>
        <v>0</v>
      </c>
    </row>
    <row r="77" spans="1:11" ht="15" customHeight="1" thickBot="1">
      <c r="A77" s="93" t="str">
        <f t="shared" si="9"/>
        <v>*</v>
      </c>
      <c r="B77" s="86">
        <f t="shared" si="11"/>
        <v>59</v>
      </c>
      <c r="C77" s="114" t="s">
        <v>173</v>
      </c>
      <c r="D77" s="115"/>
      <c r="E77" s="139">
        <v>2000</v>
      </c>
      <c r="F77" s="127"/>
      <c r="G77" s="139">
        <v>2000</v>
      </c>
      <c r="H77" s="125"/>
      <c r="I77" s="103">
        <f>E77-G77</f>
        <v>0</v>
      </c>
    </row>
    <row r="78" spans="1:11" ht="15" customHeight="1" thickBot="1">
      <c r="A78" s="93" t="str">
        <f t="shared" si="9"/>
        <v>*</v>
      </c>
      <c r="B78" s="86">
        <f t="shared" si="11"/>
        <v>60</v>
      </c>
      <c r="C78" s="150" t="s">
        <v>174</v>
      </c>
      <c r="D78" s="142">
        <f>D75</f>
        <v>0</v>
      </c>
      <c r="E78" s="142">
        <f>SUM(E76:E77)</f>
        <v>2700</v>
      </c>
      <c r="F78" s="142">
        <f t="shared" ref="F78" si="12">SUM(F76)</f>
        <v>0</v>
      </c>
      <c r="G78" s="142">
        <f>SUM(G76:G77)</f>
        <v>2700</v>
      </c>
      <c r="H78" s="142"/>
      <c r="I78" s="146">
        <f>SUM(I76:I77)</f>
        <v>0</v>
      </c>
      <c r="K78" s="192"/>
    </row>
    <row r="79" spans="1:11" ht="15" customHeight="1">
      <c r="A79" s="93" t="str">
        <f t="shared" ref="A79:A84" si="13">IF(C79&lt;&gt;"","*","")</f>
        <v/>
      </c>
      <c r="B79" s="86" t="str">
        <f t="shared" si="11"/>
        <v xml:space="preserve"> </v>
      </c>
      <c r="C79" s="151"/>
      <c r="D79" s="152"/>
      <c r="E79" s="152"/>
      <c r="F79" s="153"/>
      <c r="G79" s="154"/>
      <c r="H79" s="102"/>
      <c r="I79" s="103"/>
    </row>
    <row r="80" spans="1:11" s="114" customFormat="1" ht="15" customHeight="1">
      <c r="A80" s="93" t="str">
        <f t="shared" si="13"/>
        <v>*</v>
      </c>
      <c r="B80" s="86">
        <f t="shared" si="11"/>
        <v>61</v>
      </c>
      <c r="C80" s="149" t="s">
        <v>219</v>
      </c>
      <c r="D80" s="100"/>
      <c r="E80" s="100"/>
      <c r="F80" s="104"/>
      <c r="G80" s="101"/>
      <c r="H80" s="102"/>
      <c r="I80" s="103"/>
      <c r="J80" s="159"/>
    </row>
    <row r="81" spans="1:11" s="114" customFormat="1" ht="15" customHeight="1">
      <c r="A81" s="93" t="str">
        <f t="shared" si="13"/>
        <v>*</v>
      </c>
      <c r="B81" s="86">
        <f>IF(A81=""," ",IF(B80=" ",IF(B79=" ",#REF!+1,B79+1),B80+1))</f>
        <v>62</v>
      </c>
      <c r="C81" s="114" t="s">
        <v>175</v>
      </c>
      <c r="D81" s="115"/>
      <c r="E81" s="139"/>
      <c r="F81" s="127"/>
      <c r="G81" s="139"/>
      <c r="H81" s="125"/>
      <c r="I81" s="103"/>
      <c r="J81" s="159"/>
    </row>
    <row r="82" spans="1:11" ht="15" customHeight="1">
      <c r="A82" s="93" t="str">
        <f t="shared" si="13"/>
        <v>*</v>
      </c>
      <c r="B82" s="86">
        <f t="shared" ref="B82:B86" si="14">IF(A82=""," ",IF(B81=" ",IF(B80=" ",B79+1,B80+1),B81+1))</f>
        <v>63</v>
      </c>
      <c r="C82" s="114" t="s">
        <v>176</v>
      </c>
      <c r="D82" s="115"/>
      <c r="E82" s="139">
        <f>Aufwandsentschädigung!E17</f>
        <v>1000</v>
      </c>
      <c r="F82" s="127"/>
      <c r="G82" s="139">
        <v>1000</v>
      </c>
      <c r="H82" s="125"/>
      <c r="I82" s="103">
        <f>E82-G82</f>
        <v>0</v>
      </c>
    </row>
    <row r="83" spans="1:11" ht="15" customHeight="1" thickBot="1">
      <c r="A83" s="93" t="str">
        <f t="shared" si="13"/>
        <v>*</v>
      </c>
      <c r="B83" s="86">
        <f t="shared" si="14"/>
        <v>64</v>
      </c>
      <c r="C83" s="114" t="s">
        <v>177</v>
      </c>
      <c r="D83" s="115"/>
      <c r="E83" s="139">
        <v>2000</v>
      </c>
      <c r="F83" s="127"/>
      <c r="G83" s="139">
        <v>2000</v>
      </c>
      <c r="H83" s="125"/>
      <c r="I83" s="103">
        <f>E83-G83</f>
        <v>0</v>
      </c>
    </row>
    <row r="84" spans="1:11" ht="15" customHeight="1" thickBot="1">
      <c r="A84" s="93" t="str">
        <f t="shared" si="13"/>
        <v>*</v>
      </c>
      <c r="B84" s="86">
        <f t="shared" si="14"/>
        <v>65</v>
      </c>
      <c r="C84" s="150" t="s">
        <v>178</v>
      </c>
      <c r="D84" s="142">
        <f>D81</f>
        <v>0</v>
      </c>
      <c r="E84" s="142">
        <f>SUM(E82:E83)</f>
        <v>3000</v>
      </c>
      <c r="F84" s="142">
        <f t="shared" ref="F84" si="15">SUM(F82)</f>
        <v>0</v>
      </c>
      <c r="G84" s="142">
        <f>SUM(G82:G83)</f>
        <v>3000</v>
      </c>
      <c r="H84" s="142"/>
      <c r="I84" s="146">
        <f>SUM(I82:I83)</f>
        <v>0</v>
      </c>
      <c r="K84" s="192"/>
    </row>
    <row r="85" spans="1:11" ht="15" customHeight="1">
      <c r="A85" s="93" t="str">
        <f t="shared" ref="A85:A90" si="16">IF(C85&lt;&gt;"","*","")</f>
        <v/>
      </c>
      <c r="B85" s="86" t="str">
        <f t="shared" si="14"/>
        <v xml:space="preserve"> </v>
      </c>
      <c r="C85" s="151"/>
      <c r="D85" s="152"/>
      <c r="E85" s="152"/>
      <c r="F85" s="153"/>
      <c r="G85" s="154"/>
      <c r="H85" s="102"/>
      <c r="I85" s="103"/>
    </row>
    <row r="86" spans="1:11" s="114" customFormat="1" ht="15" customHeight="1">
      <c r="A86" s="93" t="str">
        <f t="shared" si="16"/>
        <v>*</v>
      </c>
      <c r="B86" s="86">
        <f t="shared" si="14"/>
        <v>66</v>
      </c>
      <c r="C86" s="149" t="s">
        <v>220</v>
      </c>
      <c r="D86" s="100"/>
      <c r="E86" s="100"/>
      <c r="F86" s="104"/>
      <c r="G86" s="101"/>
      <c r="H86" s="102"/>
      <c r="I86" s="103"/>
      <c r="J86" s="159"/>
    </row>
    <row r="87" spans="1:11" s="114" customFormat="1" ht="15" customHeight="1">
      <c r="A87" s="93" t="str">
        <f t="shared" si="16"/>
        <v>*</v>
      </c>
      <c r="B87" s="86">
        <f>IF(A87=""," ",IF(B86=" ",IF(B85=" ",#REF!+1,B85+1),B86+1))</f>
        <v>67</v>
      </c>
      <c r="C87" s="114" t="s">
        <v>179</v>
      </c>
      <c r="D87" s="115"/>
      <c r="E87" s="139"/>
      <c r="F87" s="127"/>
      <c r="G87" s="139"/>
      <c r="H87" s="125"/>
      <c r="I87" s="103"/>
      <c r="J87" s="159"/>
    </row>
    <row r="88" spans="1:11" ht="15" customHeight="1">
      <c r="A88" s="93" t="str">
        <f t="shared" si="16"/>
        <v>*</v>
      </c>
      <c r="B88" s="86">
        <f t="shared" ref="B88:B92" si="17">IF(A88=""," ",IF(B87=" ",IF(B86=" ",B85+1,B86+1),B87+1))</f>
        <v>68</v>
      </c>
      <c r="C88" s="114" t="s">
        <v>180</v>
      </c>
      <c r="D88" s="115"/>
      <c r="E88" s="139">
        <f>Aufwandsentschädigung!E23</f>
        <v>1000</v>
      </c>
      <c r="F88" s="127"/>
      <c r="G88" s="139">
        <v>700</v>
      </c>
      <c r="H88" s="125"/>
      <c r="I88" s="103">
        <f>E88-G88</f>
        <v>300</v>
      </c>
    </row>
    <row r="89" spans="1:11" ht="15" customHeight="1" thickBot="1">
      <c r="A89" s="93" t="str">
        <f t="shared" si="16"/>
        <v>*</v>
      </c>
      <c r="B89" s="86">
        <f t="shared" si="17"/>
        <v>69</v>
      </c>
      <c r="C89" s="114" t="s">
        <v>181</v>
      </c>
      <c r="D89" s="115"/>
      <c r="E89" s="139">
        <v>5000</v>
      </c>
      <c r="F89" s="127"/>
      <c r="G89" s="139">
        <v>5200</v>
      </c>
      <c r="H89" s="125"/>
      <c r="I89" s="103">
        <f>E89-G89</f>
        <v>-200</v>
      </c>
    </row>
    <row r="90" spans="1:11" ht="15" customHeight="1" thickBot="1">
      <c r="A90" s="93" t="str">
        <f t="shared" si="16"/>
        <v>*</v>
      </c>
      <c r="B90" s="86">
        <f t="shared" si="17"/>
        <v>70</v>
      </c>
      <c r="C90" s="150" t="s">
        <v>182</v>
      </c>
      <c r="D90" s="142">
        <f>D87</f>
        <v>0</v>
      </c>
      <c r="E90" s="142">
        <f>SUM(E88:E89)</f>
        <v>6000</v>
      </c>
      <c r="F90" s="142">
        <f t="shared" ref="F90" si="18">SUM(F88)</f>
        <v>0</v>
      </c>
      <c r="G90" s="142">
        <f>SUM(G88:G89)</f>
        <v>5900</v>
      </c>
      <c r="H90" s="142"/>
      <c r="I90" s="146">
        <f>SUM(I88:I89)</f>
        <v>100</v>
      </c>
      <c r="K90" s="192"/>
    </row>
    <row r="91" spans="1:11" ht="15" customHeight="1">
      <c r="A91" s="93" t="str">
        <f t="shared" ref="A91:A97" si="19">IF(C91&lt;&gt;"","*","")</f>
        <v/>
      </c>
      <c r="B91" s="86" t="str">
        <f t="shared" si="17"/>
        <v xml:space="preserve"> </v>
      </c>
      <c r="C91" s="151"/>
      <c r="D91" s="152"/>
      <c r="E91" s="152"/>
      <c r="F91" s="153"/>
      <c r="G91" s="154"/>
      <c r="H91" s="102"/>
      <c r="I91" s="103"/>
    </row>
    <row r="92" spans="1:11" s="114" customFormat="1" ht="15" customHeight="1">
      <c r="A92" s="93" t="str">
        <f t="shared" si="19"/>
        <v>*</v>
      </c>
      <c r="B92" s="86">
        <f t="shared" si="17"/>
        <v>71</v>
      </c>
      <c r="C92" s="149" t="s">
        <v>221</v>
      </c>
      <c r="D92" s="100"/>
      <c r="E92" s="100"/>
      <c r="F92" s="104"/>
      <c r="G92" s="101"/>
      <c r="H92" s="102"/>
      <c r="I92" s="103"/>
      <c r="J92" s="159"/>
    </row>
    <row r="93" spans="1:11" s="114" customFormat="1" ht="15" customHeight="1">
      <c r="A93" s="93" t="str">
        <f t="shared" si="19"/>
        <v>*</v>
      </c>
      <c r="B93" s="86">
        <f>IF(A93=""," ",IF(B92=" ",IF(B91=" ",#REF!+1,B91+1),B92+1))</f>
        <v>72</v>
      </c>
      <c r="C93" s="114" t="s">
        <v>65</v>
      </c>
      <c r="D93" s="115"/>
      <c r="E93" s="139"/>
      <c r="F93" s="127"/>
      <c r="G93" s="139"/>
      <c r="H93" s="125"/>
      <c r="I93" s="103"/>
      <c r="J93" s="159"/>
    </row>
    <row r="94" spans="1:11" ht="15" customHeight="1">
      <c r="A94" s="93" t="str">
        <f t="shared" si="19"/>
        <v>*</v>
      </c>
      <c r="B94" s="86">
        <f t="shared" ref="B94" si="20">IF(A94=""," ",IF(B93=" ",IF(B92=" ",B91+1,B92+1),B93+1))</f>
        <v>73</v>
      </c>
      <c r="C94" s="114" t="s">
        <v>66</v>
      </c>
      <c r="D94" s="115"/>
      <c r="E94" s="139">
        <f>Aufwandsentschädigung!E28</f>
        <v>1000</v>
      </c>
      <c r="F94" s="127"/>
      <c r="G94" s="139">
        <v>1000</v>
      </c>
      <c r="H94" s="125"/>
      <c r="I94" s="103">
        <f>E94-G94</f>
        <v>0</v>
      </c>
    </row>
    <row r="95" spans="1:11" ht="15" customHeight="1">
      <c r="A95" s="93" t="str">
        <f t="shared" si="19"/>
        <v>*</v>
      </c>
      <c r="B95" s="86">
        <f>IF(A95=""," ",IF(B94=" ",IF(B93=" ",B92+1,B93+1),B94+1))</f>
        <v>74</v>
      </c>
      <c r="C95" s="114" t="s">
        <v>67</v>
      </c>
      <c r="D95" s="115"/>
      <c r="E95" s="139">
        <v>2500</v>
      </c>
      <c r="F95" s="127"/>
      <c r="G95" s="139">
        <v>2500</v>
      </c>
      <c r="H95" s="125"/>
      <c r="I95" s="103">
        <f>E95-G95</f>
        <v>0</v>
      </c>
    </row>
    <row r="96" spans="1:11" ht="15" customHeight="1" thickBot="1">
      <c r="A96" s="93" t="str">
        <f t="shared" si="19"/>
        <v>*</v>
      </c>
      <c r="B96" s="86">
        <v>75</v>
      </c>
      <c r="C96" s="114" t="s">
        <v>229</v>
      </c>
      <c r="D96" s="115"/>
      <c r="E96" s="139">
        <v>500</v>
      </c>
      <c r="F96" s="127"/>
      <c r="G96" s="101">
        <v>0</v>
      </c>
      <c r="H96" s="155"/>
      <c r="I96" s="103">
        <f>E96-G96</f>
        <v>500</v>
      </c>
    </row>
    <row r="97" spans="1:11" ht="15" customHeight="1" thickBot="1">
      <c r="A97" s="93" t="str">
        <f t="shared" si="19"/>
        <v>*</v>
      </c>
      <c r="B97" s="86">
        <v>76</v>
      </c>
      <c r="C97" s="150" t="s">
        <v>68</v>
      </c>
      <c r="D97" s="142">
        <f>D93</f>
        <v>0</v>
      </c>
      <c r="E97" s="142">
        <f>SUM(E94:E96)</f>
        <v>4000</v>
      </c>
      <c r="F97" s="142">
        <f>SUM(F94)</f>
        <v>0</v>
      </c>
      <c r="G97" s="142">
        <f>SUM(G94+G95)</f>
        <v>3500</v>
      </c>
      <c r="H97" s="142"/>
      <c r="I97" s="146">
        <f>SUM(I94:I96)</f>
        <v>500</v>
      </c>
      <c r="K97" s="192"/>
    </row>
    <row r="98" spans="1:11" ht="15" customHeight="1">
      <c r="A98" s="93" t="str">
        <f t="shared" ref="A98:A103" si="21">IF(C98&lt;&gt;"","*","")</f>
        <v/>
      </c>
      <c r="B98" s="86" t="str">
        <f>IF(A98=""," ",IF(B97=" ",IF(B95=" ",B94+1,B95+1),B97+1))</f>
        <v xml:space="preserve"> </v>
      </c>
      <c r="C98" s="151"/>
      <c r="D98" s="152"/>
      <c r="E98" s="152"/>
      <c r="F98" s="153"/>
      <c r="G98" s="154"/>
      <c r="H98" s="102"/>
      <c r="I98" s="103"/>
    </row>
    <row r="99" spans="1:11" s="114" customFormat="1" ht="15" customHeight="1">
      <c r="A99" s="93" t="str">
        <f t="shared" si="21"/>
        <v>*</v>
      </c>
      <c r="B99" s="86">
        <f>IF(A99=""," ",IF(B98=" ",IF(B97=" ",B95+1,B97+1),B98+1))</f>
        <v>77</v>
      </c>
      <c r="C99" s="149" t="s">
        <v>159</v>
      </c>
      <c r="D99" s="100"/>
      <c r="E99" s="100"/>
      <c r="F99" s="104"/>
      <c r="G99" s="101"/>
      <c r="H99" s="102"/>
      <c r="I99" s="103"/>
      <c r="J99" s="159"/>
    </row>
    <row r="100" spans="1:11" s="114" customFormat="1" ht="15" customHeight="1">
      <c r="A100" s="93" t="str">
        <f t="shared" si="21"/>
        <v>*</v>
      </c>
      <c r="B100" s="86">
        <f>IF(A100=""," ",IF(B99=" ",IF(B98=" ",#REF!+1,B98+1),B99+1))</f>
        <v>78</v>
      </c>
      <c r="C100" s="114" t="s">
        <v>183</v>
      </c>
      <c r="D100" s="115"/>
      <c r="F100" s="127"/>
      <c r="G100" s="139"/>
      <c r="H100" s="125"/>
      <c r="I100" s="103"/>
      <c r="J100" s="159"/>
    </row>
    <row r="101" spans="1:11" ht="15" customHeight="1">
      <c r="A101" s="93" t="str">
        <f t="shared" si="21"/>
        <v>*</v>
      </c>
      <c r="B101" s="86">
        <f t="shared" ref="B101:B155" si="22">IF(A101=""," ",IF(B100=" ",IF(B99=" ",B98+1,B99+1),B100+1))</f>
        <v>79</v>
      </c>
      <c r="C101" s="114" t="s">
        <v>184</v>
      </c>
      <c r="D101" s="115"/>
      <c r="E101" s="139"/>
      <c r="F101" s="127">
        <v>0</v>
      </c>
      <c r="G101" s="139">
        <v>50</v>
      </c>
      <c r="H101" s="125"/>
      <c r="I101" s="103">
        <f>E101-G101</f>
        <v>-50</v>
      </c>
    </row>
    <row r="102" spans="1:11" ht="15" customHeight="1" thickBot="1">
      <c r="A102" s="93" t="str">
        <f t="shared" si="21"/>
        <v>*</v>
      </c>
      <c r="B102" s="86">
        <f t="shared" si="22"/>
        <v>80</v>
      </c>
      <c r="C102" s="114" t="s">
        <v>185</v>
      </c>
      <c r="D102" s="115"/>
      <c r="E102" s="139"/>
      <c r="F102" s="127"/>
      <c r="G102" s="139"/>
      <c r="H102" s="125"/>
      <c r="I102" s="103"/>
    </row>
    <row r="103" spans="1:11" ht="15" customHeight="1" thickBot="1">
      <c r="A103" s="93" t="str">
        <f t="shared" si="21"/>
        <v>*</v>
      </c>
      <c r="B103" s="86">
        <f t="shared" si="22"/>
        <v>81</v>
      </c>
      <c r="C103" s="150" t="s">
        <v>69</v>
      </c>
      <c r="D103" s="142">
        <f>D100</f>
        <v>0</v>
      </c>
      <c r="E103" s="142">
        <f>SUM(E101:E102)</f>
        <v>0</v>
      </c>
      <c r="F103" s="142">
        <f t="shared" ref="F103" si="23">SUM(F101)</f>
        <v>0</v>
      </c>
      <c r="G103" s="142">
        <f>SUM(G101)</f>
        <v>50</v>
      </c>
      <c r="H103" s="142"/>
      <c r="I103" s="146">
        <f t="shared" ref="I103" si="24">SUM(I101)</f>
        <v>-50</v>
      </c>
      <c r="K103" s="192"/>
    </row>
    <row r="104" spans="1:11" ht="15" customHeight="1">
      <c r="A104" s="93" t="str">
        <f t="shared" ref="A104" si="25">IF(C104&lt;&gt;"","*","")</f>
        <v/>
      </c>
      <c r="B104" s="86" t="str">
        <f t="shared" si="22"/>
        <v xml:space="preserve"> </v>
      </c>
      <c r="C104" s="151"/>
      <c r="D104" s="152"/>
      <c r="E104" s="152"/>
      <c r="F104" s="153"/>
      <c r="G104" s="154"/>
      <c r="H104" s="102"/>
      <c r="I104" s="103"/>
    </row>
    <row r="105" spans="1:11" ht="15" customHeight="1" thickBot="1">
      <c r="A105" s="93" t="str">
        <f t="shared" si="5"/>
        <v/>
      </c>
      <c r="B105" s="86" t="str">
        <f>IF(A105=""," ",IF(B104=" ",IF(B103=" ",#REF!+1,B103+1),B104+1))</f>
        <v xml:space="preserve"> </v>
      </c>
      <c r="D105" s="100"/>
      <c r="E105" s="100"/>
      <c r="F105" s="104"/>
      <c r="G105" s="101"/>
      <c r="H105" s="102"/>
      <c r="I105" s="103"/>
      <c r="J105" s="197"/>
      <c r="K105" s="191"/>
    </row>
    <row r="106" spans="1:11" ht="15" customHeight="1" thickBot="1">
      <c r="A106" s="93" t="str">
        <f t="shared" si="5"/>
        <v>*</v>
      </c>
      <c r="B106" s="86">
        <f t="shared" ref="B106:B158" si="26">IF(A106=""," ",IF(B105=" ",IF(B104=" ",B103+1,B104+1),B105+1))</f>
        <v>82</v>
      </c>
      <c r="C106" s="130" t="s">
        <v>22</v>
      </c>
      <c r="D106" s="156">
        <f>D43+D47+D53+D59+D65+D72+D78+D84+D90+D97+D103</f>
        <v>0</v>
      </c>
      <c r="E106" s="156">
        <f>E43+E47+E53+E59+E65+E72+E78+E84+E90+E97+E103</f>
        <v>39999</v>
      </c>
      <c r="F106" s="156">
        <f>F43+F47+F53+F59+F65+F72+F78+F84+F90+F97+F103</f>
        <v>0</v>
      </c>
      <c r="G106" s="156">
        <f>G43+G47+G53+G59+G65+G72+G78+G84+G90+G97+G103</f>
        <v>39054</v>
      </c>
      <c r="H106" s="157">
        <f>F106-D106</f>
        <v>0</v>
      </c>
      <c r="I106" s="158">
        <f>E106-G106</f>
        <v>945</v>
      </c>
      <c r="J106" s="198"/>
      <c r="K106" s="192"/>
    </row>
    <row r="107" spans="1:11" s="114" customFormat="1" ht="15" customHeight="1">
      <c r="A107" s="93" t="str">
        <f t="shared" si="5"/>
        <v/>
      </c>
      <c r="B107" s="86" t="str">
        <f t="shared" si="26"/>
        <v xml:space="preserve"> </v>
      </c>
      <c r="C107" s="151"/>
      <c r="D107" s="152"/>
      <c r="E107" s="152"/>
      <c r="F107" s="153"/>
      <c r="G107" s="154"/>
      <c r="H107" s="102"/>
      <c r="I107" s="103"/>
      <c r="J107" s="159"/>
    </row>
    <row r="108" spans="1:11" ht="15" customHeight="1">
      <c r="A108" s="93" t="str">
        <f t="shared" si="5"/>
        <v>*</v>
      </c>
      <c r="B108" s="86">
        <f t="shared" si="26"/>
        <v>83</v>
      </c>
      <c r="C108" s="131" t="s">
        <v>31</v>
      </c>
      <c r="D108" s="100"/>
      <c r="E108" s="100"/>
      <c r="F108" s="104"/>
      <c r="G108" s="101"/>
      <c r="H108" s="102"/>
      <c r="I108" s="103"/>
    </row>
    <row r="109" spans="1:11" ht="15" customHeight="1">
      <c r="A109" s="93" t="str">
        <f t="shared" si="5"/>
        <v/>
      </c>
      <c r="B109" s="86" t="str">
        <f t="shared" si="26"/>
        <v xml:space="preserve"> </v>
      </c>
      <c r="C109" s="131"/>
      <c r="D109" s="100"/>
      <c r="E109" s="100"/>
      <c r="F109" s="104"/>
      <c r="G109" s="101"/>
      <c r="H109" s="102"/>
      <c r="I109" s="103"/>
    </row>
    <row r="110" spans="1:11" ht="15" customHeight="1">
      <c r="A110" s="93" t="str">
        <f t="shared" si="5"/>
        <v>*</v>
      </c>
      <c r="B110" s="86">
        <f t="shared" si="26"/>
        <v>84</v>
      </c>
      <c r="C110" s="131" t="s">
        <v>78</v>
      </c>
      <c r="D110" s="100"/>
      <c r="E110" s="100"/>
      <c r="F110" s="104"/>
      <c r="G110" s="101"/>
      <c r="H110" s="102"/>
      <c r="I110" s="103"/>
    </row>
    <row r="111" spans="1:11" ht="15" customHeight="1">
      <c r="A111" s="93" t="str">
        <f t="shared" si="5"/>
        <v>*</v>
      </c>
      <c r="B111" s="86">
        <f>IF(A111=""," ",IF(B110=" ",IF(B109=" ",#REF!+1,B109+1),B110+1))</f>
        <v>85</v>
      </c>
      <c r="C111" s="80" t="s">
        <v>80</v>
      </c>
      <c r="D111" s="100"/>
      <c r="E111" s="100"/>
      <c r="F111" s="104"/>
      <c r="G111" s="101"/>
      <c r="H111" s="102"/>
      <c r="I111" s="103"/>
    </row>
    <row r="112" spans="1:11" ht="15" customHeight="1" thickBot="1">
      <c r="A112" s="93" t="str">
        <f t="shared" si="5"/>
        <v>*</v>
      </c>
      <c r="B112" s="86">
        <f t="shared" ref="B112:B172" si="27">IF(A112=""," ",IF(B111=" ",IF(B110=" ",B109+1,B110+1),B111+1))</f>
        <v>86</v>
      </c>
      <c r="C112" s="80" t="s">
        <v>84</v>
      </c>
      <c r="D112" s="100"/>
      <c r="E112" s="100">
        <f>'StuVen-Budget'!D8</f>
        <v>1207.4095347501436</v>
      </c>
      <c r="F112" s="104"/>
      <c r="G112" s="101">
        <v>1936.07</v>
      </c>
      <c r="H112" s="102"/>
      <c r="I112" s="103">
        <f>E112-G112</f>
        <v>-728.66046524985632</v>
      </c>
    </row>
    <row r="113" spans="1:11" ht="15" customHeight="1" thickBot="1">
      <c r="A113" s="93" t="str">
        <f t="shared" si="5"/>
        <v>*</v>
      </c>
      <c r="B113" s="86">
        <f t="shared" si="27"/>
        <v>87</v>
      </c>
      <c r="C113" s="150" t="s">
        <v>83</v>
      </c>
      <c r="D113" s="142">
        <f>D111</f>
        <v>0</v>
      </c>
      <c r="E113" s="142">
        <f>SUM(E112)</f>
        <v>1207.4095347501436</v>
      </c>
      <c r="F113" s="142">
        <f t="shared" ref="F113" si="28">SUM(F111)</f>
        <v>0</v>
      </c>
      <c r="G113" s="142">
        <f>SUM(G112)</f>
        <v>1936.07</v>
      </c>
      <c r="H113" s="142">
        <f>F113-D113</f>
        <v>0</v>
      </c>
      <c r="I113" s="146">
        <f>SUM(I112)</f>
        <v>-728.66046524985632</v>
      </c>
      <c r="K113" s="192"/>
    </row>
    <row r="114" spans="1:11" ht="15" customHeight="1">
      <c r="A114" s="93" t="str">
        <f t="shared" si="5"/>
        <v/>
      </c>
      <c r="B114" s="86" t="str">
        <f t="shared" si="27"/>
        <v xml:space="preserve"> </v>
      </c>
      <c r="C114" s="131"/>
      <c r="D114" s="100"/>
      <c r="E114" s="100"/>
      <c r="F114" s="104"/>
      <c r="G114" s="101"/>
      <c r="H114" s="102"/>
      <c r="I114" s="103"/>
    </row>
    <row r="115" spans="1:11" ht="15" customHeight="1">
      <c r="A115" s="93" t="str">
        <f t="shared" si="5"/>
        <v>*</v>
      </c>
      <c r="B115" s="86">
        <f t="shared" si="27"/>
        <v>88</v>
      </c>
      <c r="C115" s="131" t="s">
        <v>79</v>
      </c>
      <c r="D115" s="100"/>
      <c r="E115" s="100"/>
      <c r="F115" s="104"/>
      <c r="G115" s="101"/>
      <c r="H115" s="102"/>
      <c r="I115" s="103"/>
    </row>
    <row r="116" spans="1:11" ht="15" customHeight="1">
      <c r="A116" s="93" t="str">
        <f t="shared" si="5"/>
        <v>*</v>
      </c>
      <c r="B116" s="86">
        <f t="shared" si="27"/>
        <v>89</v>
      </c>
      <c r="C116" s="80" t="s">
        <v>81</v>
      </c>
      <c r="D116" s="100"/>
      <c r="E116" s="100"/>
      <c r="F116" s="104"/>
      <c r="G116" s="101"/>
      <c r="H116" s="102"/>
      <c r="I116" s="103"/>
    </row>
    <row r="117" spans="1:11" ht="15" customHeight="1" thickBot="1">
      <c r="A117" s="93" t="str">
        <f t="shared" si="5"/>
        <v>*</v>
      </c>
      <c r="B117" s="86">
        <f>IF(A117=""," ",IF(B116=" ",IF(B115=" ",#REF!+1,B115+1),B116+1))</f>
        <v>90</v>
      </c>
      <c r="C117" s="80" t="s">
        <v>85</v>
      </c>
      <c r="D117" s="100"/>
      <c r="E117" s="100">
        <f>'StuVen-Budget'!D9</f>
        <v>3449.7415278575527</v>
      </c>
      <c r="F117" s="104"/>
      <c r="G117" s="101">
        <v>3339.72</v>
      </c>
      <c r="H117" s="102"/>
      <c r="I117" s="103">
        <f>E117-G117</f>
        <v>110.02152785755288</v>
      </c>
    </row>
    <row r="118" spans="1:11" ht="15" customHeight="1" thickBot="1">
      <c r="A118" s="93" t="str">
        <f t="shared" si="5"/>
        <v>*</v>
      </c>
      <c r="B118" s="86">
        <f t="shared" ref="B118:B176" si="29">IF(A118=""," ",IF(B117=" ",IF(B116=" ",B115+1,B116+1),B117+1))</f>
        <v>91</v>
      </c>
      <c r="C118" s="150" t="s">
        <v>82</v>
      </c>
      <c r="D118" s="142">
        <f>D116</f>
        <v>0</v>
      </c>
      <c r="E118" s="142">
        <f>E117</f>
        <v>3449.7415278575527</v>
      </c>
      <c r="F118" s="142">
        <f t="shared" ref="F118" si="30">SUM(F116)</f>
        <v>0</v>
      </c>
      <c r="G118" s="142">
        <f>SUM(G117)</f>
        <v>3339.72</v>
      </c>
      <c r="H118" s="142">
        <f>F118-D118</f>
        <v>0</v>
      </c>
      <c r="I118" s="146">
        <f>SUM(I117)</f>
        <v>110.02152785755288</v>
      </c>
      <c r="K118" s="192"/>
    </row>
    <row r="119" spans="1:11" ht="15" customHeight="1">
      <c r="A119" s="93" t="str">
        <f t="shared" ref="A119:A123" si="31">IF(C119&lt;&gt;"","*","")</f>
        <v/>
      </c>
      <c r="B119" s="86" t="str">
        <f t="shared" si="29"/>
        <v xml:space="preserve"> </v>
      </c>
      <c r="C119" s="131"/>
      <c r="D119" s="100"/>
      <c r="E119" s="100"/>
      <c r="F119" s="104"/>
      <c r="G119" s="101"/>
      <c r="H119" s="102"/>
      <c r="I119" s="103"/>
    </row>
    <row r="120" spans="1:11" ht="15" customHeight="1">
      <c r="A120" s="93" t="str">
        <f t="shared" si="31"/>
        <v>*</v>
      </c>
      <c r="B120" s="86">
        <f t="shared" si="29"/>
        <v>92</v>
      </c>
      <c r="C120" s="131" t="s">
        <v>86</v>
      </c>
      <c r="D120" s="100"/>
      <c r="E120" s="100"/>
      <c r="F120" s="104"/>
      <c r="G120" s="101"/>
      <c r="H120" s="102"/>
      <c r="I120" s="103"/>
    </row>
    <row r="121" spans="1:11" ht="15" customHeight="1">
      <c r="A121" s="93" t="str">
        <f t="shared" si="31"/>
        <v>*</v>
      </c>
      <c r="B121" s="86">
        <f t="shared" si="22"/>
        <v>93</v>
      </c>
      <c r="C121" s="80" t="s">
        <v>87</v>
      </c>
      <c r="D121" s="100"/>
      <c r="E121" s="100"/>
      <c r="F121" s="104"/>
      <c r="G121" s="101"/>
      <c r="H121" s="102"/>
      <c r="I121" s="103"/>
    </row>
    <row r="122" spans="1:11" ht="15" customHeight="1" thickBot="1">
      <c r="A122" s="93" t="str">
        <f t="shared" si="31"/>
        <v>*</v>
      </c>
      <c r="B122" s="86">
        <f>IF(A122=""," ",IF(B121=" ",IF(B120=" ",#REF!+1,B120+1),B121+1))</f>
        <v>94</v>
      </c>
      <c r="C122" s="80" t="s">
        <v>88</v>
      </c>
      <c r="D122" s="100"/>
      <c r="E122" s="100">
        <f>'StuVen-Budget'!D10</f>
        <v>3263.9862148190696</v>
      </c>
      <c r="F122" s="104"/>
      <c r="G122" s="101">
        <v>2964.61</v>
      </c>
      <c r="H122" s="102"/>
      <c r="I122" s="103">
        <f>E122-G122</f>
        <v>299.37621481906945</v>
      </c>
    </row>
    <row r="123" spans="1:11" ht="15" customHeight="1" thickBot="1">
      <c r="A123" s="93" t="str">
        <f t="shared" si="31"/>
        <v>*</v>
      </c>
      <c r="B123" s="86">
        <f t="shared" si="26"/>
        <v>95</v>
      </c>
      <c r="C123" s="150" t="s">
        <v>89</v>
      </c>
      <c r="D123" s="142">
        <f>D121</f>
        <v>0</v>
      </c>
      <c r="E123" s="142">
        <f>E122</f>
        <v>3263.9862148190696</v>
      </c>
      <c r="F123" s="142">
        <f t="shared" ref="F123" si="32">SUM(F121)</f>
        <v>0</v>
      </c>
      <c r="G123" s="142">
        <f>SUM(G122)</f>
        <v>2964.61</v>
      </c>
      <c r="H123" s="142">
        <f>F123-D123</f>
        <v>0</v>
      </c>
      <c r="I123" s="146">
        <f>SUM(I122)</f>
        <v>299.37621481906945</v>
      </c>
      <c r="K123" s="192"/>
    </row>
    <row r="124" spans="1:11" ht="15" customHeight="1">
      <c r="A124" s="93" t="str">
        <f t="shared" ref="A124:A128" si="33">IF(C124&lt;&gt;"","*","")</f>
        <v/>
      </c>
      <c r="B124" s="86" t="str">
        <f t="shared" si="26"/>
        <v xml:space="preserve"> </v>
      </c>
      <c r="C124" s="131"/>
      <c r="D124" s="100"/>
      <c r="E124" s="100"/>
      <c r="F124" s="104"/>
      <c r="G124" s="101"/>
      <c r="H124" s="102"/>
      <c r="I124" s="103"/>
    </row>
    <row r="125" spans="1:11" ht="15" customHeight="1">
      <c r="A125" s="93" t="str">
        <f t="shared" si="33"/>
        <v>*</v>
      </c>
      <c r="B125" s="86">
        <f t="shared" si="26"/>
        <v>96</v>
      </c>
      <c r="C125" s="131" t="s">
        <v>90</v>
      </c>
      <c r="D125" s="100"/>
      <c r="E125" s="100"/>
      <c r="F125" s="104"/>
      <c r="G125" s="101"/>
      <c r="H125" s="102"/>
      <c r="I125" s="103"/>
    </row>
    <row r="126" spans="1:11" ht="15" customHeight="1">
      <c r="A126" s="93" t="str">
        <f t="shared" si="33"/>
        <v>*</v>
      </c>
      <c r="B126" s="86">
        <f t="shared" si="26"/>
        <v>97</v>
      </c>
      <c r="C126" s="80" t="s">
        <v>91</v>
      </c>
      <c r="D126" s="100"/>
      <c r="E126" s="100"/>
      <c r="F126" s="104"/>
      <c r="G126" s="101"/>
      <c r="H126" s="102"/>
      <c r="I126" s="103"/>
    </row>
    <row r="127" spans="1:11" ht="15" customHeight="1" thickBot="1">
      <c r="A127" s="93" t="str">
        <f t="shared" si="33"/>
        <v>*</v>
      </c>
      <c r="B127" s="86">
        <f t="shared" si="26"/>
        <v>98</v>
      </c>
      <c r="C127" s="80" t="s">
        <v>116</v>
      </c>
      <c r="D127" s="100"/>
      <c r="E127" s="100">
        <f>'StuVen-Budget'!D11</f>
        <v>743.02125215393448</v>
      </c>
      <c r="F127" s="104"/>
      <c r="G127" s="101">
        <v>762.33</v>
      </c>
      <c r="H127" s="102"/>
      <c r="I127" s="103">
        <f>E127-G127</f>
        <v>-19.308747846065557</v>
      </c>
    </row>
    <row r="128" spans="1:11" ht="15" customHeight="1" thickBot="1">
      <c r="A128" s="93" t="str">
        <f t="shared" si="33"/>
        <v>*</v>
      </c>
      <c r="B128" s="86">
        <f>IF(A128=""," ",IF(B127=" ",IF(B126=" ",#REF!+1,B126+1),B127+1))</f>
        <v>99</v>
      </c>
      <c r="C128" s="150" t="s">
        <v>92</v>
      </c>
      <c r="D128" s="142">
        <f>D126</f>
        <v>0</v>
      </c>
      <c r="E128" s="142">
        <f>E127</f>
        <v>743.02125215393448</v>
      </c>
      <c r="F128" s="142">
        <f t="shared" ref="F128" si="34">SUM(F126)</f>
        <v>0</v>
      </c>
      <c r="G128" s="142">
        <f>SUM(G127)</f>
        <v>762.33</v>
      </c>
      <c r="H128" s="142">
        <f>F128-D128</f>
        <v>0</v>
      </c>
      <c r="I128" s="146">
        <f>SUM(I127)</f>
        <v>-19.308747846065557</v>
      </c>
      <c r="K128" s="192"/>
    </row>
    <row r="129" spans="1:11" ht="15" customHeight="1">
      <c r="A129" s="93" t="str">
        <f t="shared" ref="A129:A133" si="35">IF(C129&lt;&gt;"","*","")</f>
        <v/>
      </c>
      <c r="B129" s="86" t="str">
        <f t="shared" si="27"/>
        <v xml:space="preserve"> </v>
      </c>
      <c r="C129" s="131"/>
      <c r="D129" s="100"/>
      <c r="E129" s="100"/>
      <c r="F129" s="104"/>
      <c r="G129" s="101"/>
      <c r="H129" s="102"/>
      <c r="I129" s="103"/>
    </row>
    <row r="130" spans="1:11" ht="15" customHeight="1">
      <c r="A130" s="93" t="str">
        <f t="shared" si="35"/>
        <v>*</v>
      </c>
      <c r="B130" s="86">
        <f t="shared" si="27"/>
        <v>100</v>
      </c>
      <c r="C130" s="131" t="s">
        <v>98</v>
      </c>
      <c r="D130" s="100"/>
      <c r="E130" s="100"/>
      <c r="F130" s="104"/>
      <c r="G130" s="101"/>
      <c r="H130" s="102"/>
      <c r="I130" s="103"/>
    </row>
    <row r="131" spans="1:11" ht="15" customHeight="1">
      <c r="A131" s="93" t="str">
        <f t="shared" si="35"/>
        <v>*</v>
      </c>
      <c r="B131" s="86">
        <f t="shared" si="27"/>
        <v>101</v>
      </c>
      <c r="C131" s="80" t="s">
        <v>93</v>
      </c>
      <c r="D131" s="100"/>
      <c r="E131" s="100"/>
      <c r="F131" s="104"/>
      <c r="G131" s="101"/>
      <c r="H131" s="102"/>
      <c r="I131" s="103"/>
    </row>
    <row r="132" spans="1:11" ht="15" customHeight="1" thickBot="1">
      <c r="A132" s="93" t="str">
        <f t="shared" si="35"/>
        <v>*</v>
      </c>
      <c r="B132" s="86">
        <f t="shared" si="27"/>
        <v>102</v>
      </c>
      <c r="C132" s="80" t="s">
        <v>94</v>
      </c>
      <c r="D132" s="100"/>
      <c r="E132" s="100">
        <f>'StuVen-Budget'!D12</f>
        <v>3383.4003446295233</v>
      </c>
      <c r="F132" s="104"/>
      <c r="G132" s="101">
        <v>3037.21</v>
      </c>
      <c r="H132" s="102"/>
      <c r="I132" s="103">
        <f>E132-G132</f>
        <v>346.19034462952322</v>
      </c>
    </row>
    <row r="133" spans="1:11" ht="15" customHeight="1" thickBot="1">
      <c r="A133" s="93" t="str">
        <f t="shared" si="35"/>
        <v>*</v>
      </c>
      <c r="B133" s="86">
        <f t="shared" si="27"/>
        <v>103</v>
      </c>
      <c r="C133" s="150" t="s">
        <v>95</v>
      </c>
      <c r="D133" s="142">
        <f>D131</f>
        <v>0</v>
      </c>
      <c r="E133" s="142">
        <f>E132</f>
        <v>3383.4003446295233</v>
      </c>
      <c r="F133" s="142">
        <f t="shared" ref="F133" si="36">SUM(F131)</f>
        <v>0</v>
      </c>
      <c r="G133" s="142">
        <f>SUM(G132)</f>
        <v>3037.21</v>
      </c>
      <c r="H133" s="142">
        <f>F133-D133</f>
        <v>0</v>
      </c>
      <c r="I133" s="146">
        <f>SUM(I132)</f>
        <v>346.19034462952322</v>
      </c>
      <c r="K133" s="192"/>
    </row>
    <row r="134" spans="1:11" ht="15" customHeight="1">
      <c r="A134" s="93" t="str">
        <f t="shared" ref="A134:A138" si="37">IF(C134&lt;&gt;"","*","")</f>
        <v/>
      </c>
      <c r="B134" s="86" t="str">
        <f>IF(A134=""," ",IF(B133=" ",IF(B132=" ",#REF!+1,B132+1),B133+1))</f>
        <v xml:space="preserve"> </v>
      </c>
      <c r="C134" s="131"/>
      <c r="D134" s="100"/>
      <c r="E134" s="100"/>
      <c r="F134" s="104"/>
      <c r="G134" s="101"/>
      <c r="H134" s="102"/>
      <c r="I134" s="103"/>
    </row>
    <row r="135" spans="1:11" ht="15" customHeight="1">
      <c r="A135" s="93" t="str">
        <f t="shared" si="37"/>
        <v>*</v>
      </c>
      <c r="B135" s="86">
        <f t="shared" si="29"/>
        <v>104</v>
      </c>
      <c r="C135" s="131" t="s">
        <v>99</v>
      </c>
      <c r="D135" s="100"/>
      <c r="E135" s="100"/>
      <c r="F135" s="104"/>
      <c r="G135" s="101"/>
      <c r="H135" s="102"/>
      <c r="I135" s="103"/>
    </row>
    <row r="136" spans="1:11" ht="15" customHeight="1">
      <c r="A136" s="93" t="str">
        <f t="shared" si="37"/>
        <v>*</v>
      </c>
      <c r="B136" s="86">
        <f t="shared" si="29"/>
        <v>105</v>
      </c>
      <c r="C136" s="80" t="s">
        <v>96</v>
      </c>
      <c r="D136" s="100"/>
      <c r="E136" s="100"/>
      <c r="F136" s="104"/>
      <c r="G136" s="101"/>
      <c r="H136" s="102"/>
      <c r="I136" s="103"/>
    </row>
    <row r="137" spans="1:11" ht="15" customHeight="1" thickBot="1">
      <c r="A137" s="93" t="str">
        <f t="shared" si="37"/>
        <v>*</v>
      </c>
      <c r="B137" s="86">
        <f t="shared" si="29"/>
        <v>106</v>
      </c>
      <c r="C137" s="80" t="s">
        <v>117</v>
      </c>
      <c r="D137" s="100"/>
      <c r="E137" s="100">
        <f>'StuVen-Budget'!D13</f>
        <v>3409.9368179207354</v>
      </c>
      <c r="F137" s="104"/>
      <c r="G137" s="101">
        <v>2940.41</v>
      </c>
      <c r="H137" s="102"/>
      <c r="I137" s="103">
        <f>E137-G137</f>
        <v>469.52681792073554</v>
      </c>
    </row>
    <row r="138" spans="1:11" ht="15" customHeight="1" thickBot="1">
      <c r="A138" s="93" t="str">
        <f t="shared" si="37"/>
        <v>*</v>
      </c>
      <c r="B138" s="86">
        <f t="shared" si="22"/>
        <v>107</v>
      </c>
      <c r="C138" s="150" t="s">
        <v>97</v>
      </c>
      <c r="D138" s="142">
        <f>D136</f>
        <v>0</v>
      </c>
      <c r="E138" s="142">
        <f>E137</f>
        <v>3409.9368179207354</v>
      </c>
      <c r="F138" s="142">
        <f t="shared" ref="F138" si="38">SUM(F136)</f>
        <v>0</v>
      </c>
      <c r="G138" s="142">
        <f>SUM(G137)</f>
        <v>2940.41</v>
      </c>
      <c r="H138" s="142">
        <f>F138-D138</f>
        <v>0</v>
      </c>
      <c r="I138" s="146">
        <f>SUM(I137)</f>
        <v>469.52681792073554</v>
      </c>
      <c r="K138" s="192"/>
    </row>
    <row r="139" spans="1:11" ht="15" customHeight="1">
      <c r="A139" s="93" t="str">
        <f t="shared" ref="A139:A143" si="39">IF(C139&lt;&gt;"","*","")</f>
        <v/>
      </c>
      <c r="B139" s="86" t="str">
        <f>IF(A139=""," ",IF(B138=" ",IF(B137=" ",#REF!+1,B137+1),B138+1))</f>
        <v xml:space="preserve"> </v>
      </c>
      <c r="C139" s="131"/>
      <c r="D139" s="100"/>
      <c r="E139" s="100"/>
      <c r="F139" s="104"/>
      <c r="G139" s="101"/>
      <c r="H139" s="102"/>
      <c r="I139" s="103"/>
    </row>
    <row r="140" spans="1:11" ht="15" customHeight="1">
      <c r="A140" s="93" t="str">
        <f t="shared" si="39"/>
        <v>*</v>
      </c>
      <c r="B140" s="86">
        <f t="shared" si="26"/>
        <v>108</v>
      </c>
      <c r="C140" s="131" t="s">
        <v>100</v>
      </c>
      <c r="D140" s="100"/>
      <c r="E140" s="100"/>
      <c r="F140" s="104"/>
      <c r="G140" s="101"/>
      <c r="H140" s="102"/>
      <c r="I140" s="103"/>
    </row>
    <row r="141" spans="1:11" ht="15" customHeight="1">
      <c r="A141" s="93" t="str">
        <f t="shared" si="39"/>
        <v>*</v>
      </c>
      <c r="B141" s="86">
        <f t="shared" si="26"/>
        <v>109</v>
      </c>
      <c r="C141" s="80" t="s">
        <v>101</v>
      </c>
      <c r="D141" s="100"/>
      <c r="E141" s="100"/>
      <c r="F141" s="104"/>
      <c r="G141" s="101"/>
      <c r="H141" s="102"/>
      <c r="I141" s="103"/>
    </row>
    <row r="142" spans="1:11" ht="15" customHeight="1" thickBot="1">
      <c r="A142" s="93" t="str">
        <f t="shared" si="39"/>
        <v>*</v>
      </c>
      <c r="B142" s="86">
        <f t="shared" si="26"/>
        <v>110</v>
      </c>
      <c r="C142" s="80" t="s">
        <v>115</v>
      </c>
      <c r="D142" s="100"/>
      <c r="E142" s="100">
        <f>'StuVen-Budget'!D14</f>
        <v>1963.6990235496842</v>
      </c>
      <c r="F142" s="104"/>
      <c r="G142" s="101">
        <v>1536.76</v>
      </c>
      <c r="H142" s="102"/>
      <c r="I142" s="103">
        <f>E142-G142</f>
        <v>426.93902354968418</v>
      </c>
    </row>
    <row r="143" spans="1:11" ht="15" customHeight="1" thickBot="1">
      <c r="A143" s="93" t="str">
        <f t="shared" si="39"/>
        <v>*</v>
      </c>
      <c r="B143" s="86">
        <f t="shared" si="26"/>
        <v>111</v>
      </c>
      <c r="C143" s="150" t="s">
        <v>102</v>
      </c>
      <c r="D143" s="142">
        <f>D141</f>
        <v>0</v>
      </c>
      <c r="E143" s="142">
        <f>E142</f>
        <v>1963.6990235496842</v>
      </c>
      <c r="F143" s="142">
        <f t="shared" ref="F143" si="40">SUM(F141)</f>
        <v>0</v>
      </c>
      <c r="G143" s="142">
        <f>SUM(G142)</f>
        <v>1536.76</v>
      </c>
      <c r="H143" s="142">
        <f>F143-D143</f>
        <v>0</v>
      </c>
      <c r="I143" s="146">
        <f>SUM(I142)</f>
        <v>426.93902354968418</v>
      </c>
      <c r="K143" s="192"/>
    </row>
    <row r="144" spans="1:11" ht="15" customHeight="1">
      <c r="A144" s="93" t="str">
        <f t="shared" ref="A144:A148" si="41">IF(C144&lt;&gt;"","*","")</f>
        <v/>
      </c>
      <c r="B144" s="86" t="str">
        <f t="shared" si="26"/>
        <v xml:space="preserve"> </v>
      </c>
      <c r="C144" s="131"/>
      <c r="D144" s="100"/>
      <c r="E144" s="100"/>
      <c r="F144" s="104"/>
      <c r="G144" s="101"/>
      <c r="H144" s="102"/>
      <c r="I144" s="103"/>
    </row>
    <row r="145" spans="1:13" ht="15" customHeight="1">
      <c r="A145" s="93" t="str">
        <f t="shared" si="41"/>
        <v>*</v>
      </c>
      <c r="B145" s="86">
        <f>IF(A145=""," ",IF(B144=" ",IF(B143=" ",#REF!+1,B143+1),B144+1))</f>
        <v>112</v>
      </c>
      <c r="C145" s="131" t="s">
        <v>103</v>
      </c>
      <c r="D145" s="100"/>
      <c r="E145" s="100"/>
      <c r="F145" s="104"/>
      <c r="G145" s="101"/>
      <c r="H145" s="102"/>
      <c r="I145" s="103"/>
    </row>
    <row r="146" spans="1:13" ht="15" customHeight="1">
      <c r="A146" s="93" t="str">
        <f t="shared" si="41"/>
        <v>*</v>
      </c>
      <c r="B146" s="86">
        <f t="shared" si="27"/>
        <v>113</v>
      </c>
      <c r="C146" s="80" t="s">
        <v>104</v>
      </c>
      <c r="D146" s="100"/>
      <c r="E146" s="100"/>
      <c r="F146" s="104"/>
      <c r="G146" s="101"/>
      <c r="H146" s="102"/>
      <c r="I146" s="103"/>
    </row>
    <row r="147" spans="1:13" ht="15" customHeight="1" thickBot="1">
      <c r="A147" s="93" t="str">
        <f t="shared" si="41"/>
        <v>*</v>
      </c>
      <c r="B147" s="86">
        <f t="shared" si="27"/>
        <v>114</v>
      </c>
      <c r="C147" s="159" t="s">
        <v>114</v>
      </c>
      <c r="D147" s="115"/>
      <c r="E147" s="115">
        <f>'StuVen-Budget'!D15</f>
        <v>1870.8213670304422</v>
      </c>
      <c r="F147" s="127"/>
      <c r="G147" s="116">
        <v>1766.66</v>
      </c>
      <c r="H147" s="125"/>
      <c r="I147" s="126">
        <f>E147-G147</f>
        <v>104.16136703044208</v>
      </c>
      <c r="J147" s="159"/>
    </row>
    <row r="148" spans="1:13" ht="15" customHeight="1" thickBot="1">
      <c r="A148" s="93" t="str">
        <f t="shared" si="41"/>
        <v>*</v>
      </c>
      <c r="B148" s="86">
        <f t="shared" si="27"/>
        <v>115</v>
      </c>
      <c r="C148" s="240" t="s">
        <v>105</v>
      </c>
      <c r="D148" s="241">
        <f>D146</f>
        <v>0</v>
      </c>
      <c r="E148" s="241">
        <f>E147</f>
        <v>1870.8213670304422</v>
      </c>
      <c r="F148" s="241">
        <f t="shared" ref="F148" si="42">SUM(F146)</f>
        <v>0</v>
      </c>
      <c r="G148" s="241">
        <f>SUM(G147)</f>
        <v>1766.66</v>
      </c>
      <c r="H148" s="241">
        <f>F148-D148</f>
        <v>0</v>
      </c>
      <c r="I148" s="243">
        <f>SUM(I147)</f>
        <v>104.16136703044208</v>
      </c>
      <c r="J148" s="159"/>
      <c r="K148" s="192"/>
    </row>
    <row r="149" spans="1:13" ht="15" customHeight="1">
      <c r="A149" s="93" t="str">
        <f t="shared" ref="A149:A153" si="43">IF(C149&lt;&gt;"","*","")</f>
        <v/>
      </c>
      <c r="B149" s="86" t="str">
        <f t="shared" si="27"/>
        <v xml:space="preserve"> </v>
      </c>
      <c r="C149" s="234"/>
      <c r="D149" s="115"/>
      <c r="E149" s="115"/>
      <c r="F149" s="127"/>
      <c r="G149" s="116"/>
      <c r="H149" s="125"/>
      <c r="I149" s="126"/>
      <c r="J149" s="159"/>
    </row>
    <row r="150" spans="1:13" ht="15" customHeight="1">
      <c r="A150" s="93" t="str">
        <f t="shared" si="43"/>
        <v>*</v>
      </c>
      <c r="B150" s="86">
        <f t="shared" si="27"/>
        <v>116</v>
      </c>
      <c r="C150" s="234" t="s">
        <v>106</v>
      </c>
      <c r="D150" s="115"/>
      <c r="E150" s="115"/>
      <c r="F150" s="127"/>
      <c r="G150" s="116"/>
      <c r="H150" s="125"/>
      <c r="I150" s="126"/>
      <c r="J150" s="159"/>
    </row>
    <row r="151" spans="1:13" ht="15" customHeight="1">
      <c r="A151" s="93" t="str">
        <f t="shared" si="43"/>
        <v>*</v>
      </c>
      <c r="B151" s="86">
        <f>IF(A151=""," ",IF(B150=" ",IF(B149=" ",#REF!+1,B149+1),B150+1))</f>
        <v>117</v>
      </c>
      <c r="C151" s="159" t="s">
        <v>107</v>
      </c>
      <c r="D151" s="115"/>
      <c r="E151" s="115"/>
      <c r="F151" s="127"/>
      <c r="G151" s="116"/>
      <c r="H151" s="125"/>
      <c r="I151" s="126"/>
      <c r="J151" s="159"/>
    </row>
    <row r="152" spans="1:13" ht="15" customHeight="1" thickBot="1">
      <c r="A152" s="93" t="str">
        <f t="shared" si="43"/>
        <v>*</v>
      </c>
      <c r="B152" s="86">
        <f t="shared" si="29"/>
        <v>118</v>
      </c>
      <c r="C152" s="159" t="s">
        <v>113</v>
      </c>
      <c r="D152" s="115"/>
      <c r="E152" s="115">
        <f>'StuVen-Budget'!D16</f>
        <v>1724.8707639287763</v>
      </c>
      <c r="F152" s="127"/>
      <c r="G152" s="116">
        <v>1391.55</v>
      </c>
      <c r="H152" s="125"/>
      <c r="I152" s="126">
        <f>E152-G152</f>
        <v>333.32076392877639</v>
      </c>
      <c r="J152" s="159"/>
    </row>
    <row r="153" spans="1:13" ht="15" customHeight="1" thickBot="1">
      <c r="A153" s="93" t="str">
        <f t="shared" si="43"/>
        <v>*</v>
      </c>
      <c r="B153" s="86">
        <f t="shared" si="29"/>
        <v>119</v>
      </c>
      <c r="C153" s="240" t="s">
        <v>108</v>
      </c>
      <c r="D153" s="241">
        <f>D151</f>
        <v>0</v>
      </c>
      <c r="E153" s="241">
        <f>E152</f>
        <v>1724.8707639287763</v>
      </c>
      <c r="F153" s="241">
        <f t="shared" ref="F153" si="44">SUM(F151)</f>
        <v>0</v>
      </c>
      <c r="G153" s="242">
        <f>SUM(G152)</f>
        <v>1391.55</v>
      </c>
      <c r="H153" s="241">
        <f>F153-D153</f>
        <v>0</v>
      </c>
      <c r="I153" s="243">
        <f>SUM(I152)</f>
        <v>333.32076392877639</v>
      </c>
      <c r="J153" s="159"/>
      <c r="K153" s="192"/>
    </row>
    <row r="154" spans="1:13" ht="15" customHeight="1">
      <c r="A154" s="93" t="str">
        <f t="shared" ref="A154:A165" si="45">IF(C154&lt;&gt;"","*","")</f>
        <v/>
      </c>
      <c r="B154" s="86" t="str">
        <f t="shared" si="29"/>
        <v xml:space="preserve"> </v>
      </c>
      <c r="C154" s="234"/>
      <c r="D154" s="115"/>
      <c r="E154" s="115"/>
      <c r="F154" s="127"/>
      <c r="G154" s="239"/>
      <c r="H154" s="125"/>
      <c r="I154" s="126"/>
      <c r="J154" s="159"/>
    </row>
    <row r="155" spans="1:13" ht="15" customHeight="1">
      <c r="A155" s="93" t="str">
        <f t="shared" si="45"/>
        <v>*</v>
      </c>
      <c r="B155" s="86">
        <f t="shared" si="22"/>
        <v>120</v>
      </c>
      <c r="C155" s="234" t="s">
        <v>109</v>
      </c>
      <c r="D155" s="115"/>
      <c r="E155" s="115"/>
      <c r="F155" s="127"/>
      <c r="G155" s="239"/>
      <c r="H155" s="125"/>
      <c r="I155" s="126"/>
      <c r="J155" s="159"/>
    </row>
    <row r="156" spans="1:13" s="114" customFormat="1" ht="15" customHeight="1">
      <c r="A156" s="114" t="str">
        <f t="shared" si="45"/>
        <v>*</v>
      </c>
      <c r="B156" s="86">
        <f>IF(A156=""," ",IF(B155=" ",IF(B154=" ",#REF!+1,B154+1),B155+1))</f>
        <v>121</v>
      </c>
      <c r="C156" s="159" t="s">
        <v>110</v>
      </c>
      <c r="D156" s="235"/>
      <c r="E156" s="115"/>
      <c r="F156" s="127"/>
      <c r="G156" s="239"/>
      <c r="H156" s="125"/>
      <c r="I156" s="126"/>
      <c r="J156" s="159"/>
      <c r="L156" s="194"/>
      <c r="M156" s="194"/>
    </row>
    <row r="157" spans="1:13" s="114" customFormat="1" ht="15" customHeight="1" thickBot="1">
      <c r="A157" s="114" t="str">
        <f t="shared" si="45"/>
        <v>*</v>
      </c>
      <c r="B157" s="86">
        <f t="shared" si="26"/>
        <v>122</v>
      </c>
      <c r="C157" s="159" t="s">
        <v>111</v>
      </c>
      <c r="D157" s="235"/>
      <c r="E157" s="115">
        <f>'StuVen-Budget'!D17</f>
        <v>2083.1131533601379</v>
      </c>
      <c r="F157" s="127"/>
      <c r="G157" s="239">
        <v>1318.95</v>
      </c>
      <c r="H157" s="125"/>
      <c r="I157" s="126">
        <f>E157-G157</f>
        <v>764.16315336013781</v>
      </c>
      <c r="J157" s="159"/>
      <c r="L157" s="194"/>
      <c r="M157" s="194"/>
    </row>
    <row r="158" spans="1:13" s="114" customFormat="1" ht="15" customHeight="1" thickBot="1">
      <c r="A158" s="114" t="str">
        <f t="shared" si="45"/>
        <v>*</v>
      </c>
      <c r="B158" s="168">
        <f t="shared" si="26"/>
        <v>123</v>
      </c>
      <c r="C158" s="240" t="s">
        <v>112</v>
      </c>
      <c r="D158" s="250">
        <f>D156</f>
        <v>0</v>
      </c>
      <c r="E158" s="241">
        <f>E157</f>
        <v>2083.1131533601379</v>
      </c>
      <c r="F158" s="241">
        <f t="shared" ref="F158" si="46">SUM(F156)</f>
        <v>0</v>
      </c>
      <c r="G158" s="251">
        <f>SUM(G157)</f>
        <v>1318.95</v>
      </c>
      <c r="H158" s="252">
        <f>F158-D158</f>
        <v>0</v>
      </c>
      <c r="I158" s="243">
        <f>SUM(I157)</f>
        <v>764.16315336013781</v>
      </c>
      <c r="J158" s="159"/>
      <c r="K158" s="189"/>
      <c r="L158" s="194"/>
      <c r="M158" s="194"/>
    </row>
    <row r="159" spans="1:13" s="159" customFormat="1" ht="15" customHeight="1">
      <c r="A159" s="114" t="str">
        <f t="shared" si="45"/>
        <v/>
      </c>
      <c r="B159" s="168"/>
      <c r="D159" s="123"/>
      <c r="E159" s="123"/>
      <c r="F159" s="123"/>
      <c r="G159" s="239"/>
      <c r="H159" s="232"/>
      <c r="I159" s="126"/>
      <c r="K159" s="233"/>
      <c r="L159" s="237"/>
      <c r="M159" s="237"/>
    </row>
    <row r="160" spans="1:13" s="159" customFormat="1" ht="15" customHeight="1">
      <c r="A160" s="114" t="str">
        <f t="shared" si="45"/>
        <v>*</v>
      </c>
      <c r="B160" s="168">
        <v>122</v>
      </c>
      <c r="C160" s="234" t="s">
        <v>206</v>
      </c>
      <c r="D160" s="115"/>
      <c r="E160" s="115"/>
      <c r="F160" s="127"/>
      <c r="G160" s="239"/>
      <c r="H160" s="233"/>
      <c r="I160" s="126"/>
      <c r="K160" s="233"/>
      <c r="L160" s="237"/>
      <c r="M160" s="237"/>
    </row>
    <row r="161" spans="1:13" s="159" customFormat="1" ht="15" customHeight="1">
      <c r="A161" s="114" t="str">
        <f t="shared" si="45"/>
        <v>*</v>
      </c>
      <c r="B161" s="168">
        <v>123</v>
      </c>
      <c r="C161" s="159" t="s">
        <v>207</v>
      </c>
      <c r="D161" s="115"/>
      <c r="E161" s="238"/>
      <c r="F161" s="127"/>
      <c r="G161" s="239"/>
      <c r="H161" s="233"/>
      <c r="I161" s="126"/>
      <c r="K161" s="233"/>
      <c r="L161" s="237"/>
      <c r="M161" s="237"/>
    </row>
    <row r="162" spans="1:13" s="159" customFormat="1" ht="15" customHeight="1" thickBot="1">
      <c r="A162" s="114" t="str">
        <f t="shared" si="45"/>
        <v>*</v>
      </c>
      <c r="B162" s="168">
        <v>124</v>
      </c>
      <c r="C162" s="159" t="s">
        <v>208</v>
      </c>
      <c r="D162" s="115"/>
      <c r="E162" s="127">
        <v>400</v>
      </c>
      <c r="F162" s="238"/>
      <c r="G162" s="239">
        <v>360</v>
      </c>
      <c r="H162" s="233"/>
      <c r="I162" s="126">
        <f>E162-G162</f>
        <v>40</v>
      </c>
      <c r="K162" s="233"/>
      <c r="L162" s="237"/>
      <c r="M162" s="237"/>
    </row>
    <row r="163" spans="1:13" s="159" customFormat="1" ht="15" customHeight="1" thickBot="1">
      <c r="A163" s="114" t="str">
        <f t="shared" si="45"/>
        <v>*</v>
      </c>
      <c r="B163" s="168">
        <v>125</v>
      </c>
      <c r="C163" s="240" t="s">
        <v>209</v>
      </c>
      <c r="D163" s="250">
        <f ca="1">D163</f>
        <v>0</v>
      </c>
      <c r="E163" s="241">
        <f>E162</f>
        <v>400</v>
      </c>
      <c r="F163" s="241"/>
      <c r="G163" s="251">
        <f>SUM(G162)</f>
        <v>360</v>
      </c>
      <c r="H163" s="252">
        <f ca="1">F163-D163</f>
        <v>0</v>
      </c>
      <c r="I163" s="243">
        <f>SUM(I162)</f>
        <v>40</v>
      </c>
      <c r="K163" s="233"/>
      <c r="L163" s="237"/>
      <c r="M163" s="237"/>
    </row>
    <row r="164" spans="1:13" s="159" customFormat="1" ht="15" customHeight="1" thickBot="1">
      <c r="A164" s="114" t="str">
        <f t="shared" si="45"/>
        <v/>
      </c>
      <c r="B164" s="168" t="str">
        <f>IF(A164=""," ",IF(B158=" ",IF(B157=" ",B156+1,B157+1),B158+1))</f>
        <v xml:space="preserve"> </v>
      </c>
      <c r="D164" s="238"/>
      <c r="E164" s="238"/>
      <c r="F164" s="238"/>
      <c r="G164" s="239"/>
      <c r="I164" s="126"/>
    </row>
    <row r="165" spans="1:13" s="114" customFormat="1" ht="15" customHeight="1" thickBot="1">
      <c r="A165" s="114" t="str">
        <f t="shared" si="45"/>
        <v>*</v>
      </c>
      <c r="B165" s="168">
        <v>126</v>
      </c>
      <c r="C165" s="244" t="s">
        <v>43</v>
      </c>
      <c r="D165" s="245"/>
      <c r="E165" s="246">
        <f>E113+E118+E123+E128+E133+E138+E143+E148+E153+E158+E163</f>
        <v>23499.999999999996</v>
      </c>
      <c r="F165" s="246">
        <f>F113+F118+F123+F128+F133+F138+F143+F148+F153+F158</f>
        <v>0</v>
      </c>
      <c r="G165" s="247">
        <f>G113+G118+G123+G128+G133+G138+G143+G148+G153+G158+G163</f>
        <v>21354.269999999997</v>
      </c>
      <c r="H165" s="248">
        <f>F165-D165</f>
        <v>0</v>
      </c>
      <c r="I165" s="249">
        <f>E165-G165</f>
        <v>2145.7299999999996</v>
      </c>
      <c r="J165" s="159"/>
      <c r="L165" s="194"/>
      <c r="M165" s="194"/>
    </row>
    <row r="166" spans="1:13" s="114" customFormat="1" ht="15" customHeight="1">
      <c r="A166" s="114" t="str">
        <f t="shared" si="5"/>
        <v/>
      </c>
      <c r="B166" s="168" t="str">
        <f>IF(A166=""," ",IF(B165=" ",IF(B164=" ",B158+1,B164+1),B165+1))</f>
        <v xml:space="preserve"> </v>
      </c>
      <c r="C166" s="159"/>
      <c r="D166" s="115"/>
      <c r="E166" s="115"/>
      <c r="F166" s="127"/>
      <c r="G166" s="239"/>
      <c r="H166" s="233"/>
      <c r="I166" s="126"/>
      <c r="J166" s="159"/>
      <c r="L166" s="194"/>
      <c r="M166" s="194"/>
    </row>
    <row r="167" spans="1:13" s="114" customFormat="1" ht="15" customHeight="1">
      <c r="A167" s="114" t="str">
        <f t="shared" si="5"/>
        <v>*</v>
      </c>
      <c r="B167" s="168">
        <f>IF(A167=""," ",IF(B166=" ",IF(B165=" ",#REF!+1,B165+1),B166+1))</f>
        <v>127</v>
      </c>
      <c r="C167" s="234" t="s">
        <v>32</v>
      </c>
      <c r="D167" s="115"/>
      <c r="E167" s="115"/>
      <c r="F167" s="127"/>
      <c r="G167" s="239"/>
      <c r="H167" s="233"/>
      <c r="I167" s="126"/>
      <c r="J167" s="159"/>
      <c r="L167" s="194"/>
      <c r="M167" s="194"/>
    </row>
    <row r="168" spans="1:13" s="114" customFormat="1" ht="15" customHeight="1">
      <c r="A168" s="114" t="str">
        <f t="shared" si="5"/>
        <v/>
      </c>
      <c r="B168" s="86" t="str">
        <f t="shared" si="27"/>
        <v xml:space="preserve"> </v>
      </c>
      <c r="D168" s="115"/>
      <c r="E168" s="115"/>
      <c r="F168" s="127"/>
      <c r="G168" s="239"/>
      <c r="H168" s="125"/>
      <c r="I168" s="126"/>
      <c r="J168" s="159"/>
      <c r="L168" s="194"/>
      <c r="M168" s="194"/>
    </row>
    <row r="169" spans="1:13" s="114" customFormat="1" ht="15" customHeight="1">
      <c r="A169" s="114" t="str">
        <f t="shared" si="5"/>
        <v>*</v>
      </c>
      <c r="B169" s="86">
        <f t="shared" si="27"/>
        <v>128</v>
      </c>
      <c r="C169" s="160" t="s">
        <v>33</v>
      </c>
      <c r="D169" s="115"/>
      <c r="E169" s="115"/>
      <c r="F169" s="127"/>
      <c r="G169" s="239"/>
      <c r="H169" s="125"/>
      <c r="I169" s="126"/>
      <c r="J169" s="159"/>
      <c r="K169" s="189"/>
      <c r="L169" s="194"/>
      <c r="M169" s="194"/>
    </row>
    <row r="170" spans="1:13" s="114" customFormat="1" ht="15" customHeight="1" thickBot="1">
      <c r="A170" s="93" t="str">
        <f t="shared" si="5"/>
        <v>*</v>
      </c>
      <c r="B170" s="86">
        <f t="shared" si="27"/>
        <v>129</v>
      </c>
      <c r="C170" s="114" t="s">
        <v>34</v>
      </c>
      <c r="D170" s="123"/>
      <c r="E170" s="123">
        <v>500</v>
      </c>
      <c r="F170" s="123"/>
      <c r="G170" s="232">
        <v>600</v>
      </c>
      <c r="H170" s="125"/>
      <c r="I170" s="126">
        <f>E170-G170</f>
        <v>-100</v>
      </c>
      <c r="J170" s="159"/>
      <c r="K170" s="189"/>
      <c r="L170" s="194"/>
      <c r="M170" s="194"/>
    </row>
    <row r="171" spans="1:13" s="114" customFormat="1" ht="15" customHeight="1" thickBot="1">
      <c r="A171" s="93" t="str">
        <f t="shared" si="5"/>
        <v>*</v>
      </c>
      <c r="B171" s="86">
        <f t="shared" si="27"/>
        <v>130</v>
      </c>
      <c r="C171" s="240" t="s">
        <v>23</v>
      </c>
      <c r="D171" s="241">
        <f>SUM(D170:D170)</f>
        <v>0</v>
      </c>
      <c r="E171" s="241">
        <f>SUM(E170:E170)</f>
        <v>500</v>
      </c>
      <c r="F171" s="253">
        <f>SUM(F170:F170)</f>
        <v>0</v>
      </c>
      <c r="G171" s="251">
        <f>SUM(G170:G170)</f>
        <v>600</v>
      </c>
      <c r="H171" s="254">
        <f>D171-F171</f>
        <v>0</v>
      </c>
      <c r="I171" s="255">
        <f>SUM(I170)</f>
        <v>-100</v>
      </c>
      <c r="J171" s="159"/>
    </row>
    <row r="172" spans="1:13" ht="15" customHeight="1">
      <c r="A172" s="93" t="str">
        <f t="shared" si="5"/>
        <v/>
      </c>
      <c r="B172" s="86" t="str">
        <f t="shared" si="27"/>
        <v xml:space="preserve"> </v>
      </c>
      <c r="C172" s="114"/>
      <c r="D172" s="115"/>
      <c r="E172" s="115"/>
      <c r="F172" s="127"/>
      <c r="G172" s="116"/>
      <c r="H172" s="125"/>
      <c r="I172" s="126"/>
      <c r="J172" s="159"/>
    </row>
    <row r="173" spans="1:13" ht="15" customHeight="1">
      <c r="A173" s="93" t="str">
        <f t="shared" si="5"/>
        <v>*</v>
      </c>
      <c r="B173" s="86">
        <f>IF(A173=""," ",IF(B172=" ",IF(B171=" ",#REF!+1,B171+1),B172+1))</f>
        <v>131</v>
      </c>
      <c r="C173" s="160" t="s">
        <v>118</v>
      </c>
      <c r="D173" s="115"/>
      <c r="E173" s="115"/>
      <c r="F173" s="127"/>
      <c r="G173" s="116"/>
      <c r="H173" s="125"/>
      <c r="I173" s="126"/>
      <c r="J173" s="190"/>
      <c r="K173" s="191"/>
    </row>
    <row r="174" spans="1:13" ht="15" customHeight="1">
      <c r="B174" s="86" t="str">
        <f t="shared" si="29"/>
        <v xml:space="preserve"> </v>
      </c>
      <c r="C174" s="160"/>
      <c r="D174" s="115"/>
      <c r="E174" s="115"/>
      <c r="F174" s="127"/>
      <c r="G174" s="116"/>
      <c r="H174" s="125"/>
      <c r="I174" s="126"/>
      <c r="J174" s="190"/>
      <c r="K174" s="191"/>
    </row>
    <row r="175" spans="1:13" ht="15" customHeight="1">
      <c r="A175" s="93" t="str">
        <f t="shared" si="5"/>
        <v>*</v>
      </c>
      <c r="B175" s="86">
        <f t="shared" si="29"/>
        <v>132</v>
      </c>
      <c r="C175" s="236" t="s">
        <v>191</v>
      </c>
      <c r="D175" s="115"/>
      <c r="E175" s="115"/>
      <c r="F175" s="127"/>
      <c r="G175" s="116"/>
      <c r="H175" s="125"/>
      <c r="I175" s="126"/>
      <c r="J175" s="190"/>
      <c r="K175" s="191"/>
    </row>
    <row r="176" spans="1:13" ht="15" customHeight="1">
      <c r="A176" s="93" t="str">
        <f t="shared" si="5"/>
        <v>*</v>
      </c>
      <c r="B176" s="86">
        <f t="shared" si="29"/>
        <v>133</v>
      </c>
      <c r="C176" s="114" t="s">
        <v>119</v>
      </c>
      <c r="D176" s="115"/>
      <c r="E176" s="115"/>
      <c r="F176" s="127"/>
      <c r="G176" s="116"/>
      <c r="H176" s="125">
        <f>D176-F176</f>
        <v>0</v>
      </c>
      <c r="I176" s="126">
        <f>E176-G176</f>
        <v>0</v>
      </c>
      <c r="J176" s="190"/>
      <c r="K176" s="191"/>
    </row>
    <row r="177" spans="1:13" ht="15" customHeight="1">
      <c r="A177" s="93" t="str">
        <f t="shared" si="5"/>
        <v>*</v>
      </c>
      <c r="B177" s="163">
        <v>134</v>
      </c>
      <c r="C177" s="114" t="s">
        <v>201</v>
      </c>
      <c r="D177" s="115"/>
      <c r="E177" s="115">
        <v>2000</v>
      </c>
      <c r="F177" s="127"/>
      <c r="G177" s="171">
        <v>1800</v>
      </c>
      <c r="H177" s="125"/>
      <c r="I177" s="126">
        <f t="shared" ref="I177:I179" si="47">E177-G177</f>
        <v>200</v>
      </c>
      <c r="J177" s="190"/>
      <c r="K177" s="191"/>
    </row>
    <row r="178" spans="1:13" ht="15" customHeight="1">
      <c r="A178" s="93" t="str">
        <f t="shared" si="5"/>
        <v>*</v>
      </c>
      <c r="B178" s="163">
        <v>135</v>
      </c>
      <c r="C178" s="93" t="s">
        <v>202</v>
      </c>
      <c r="D178" s="100"/>
      <c r="E178" s="100">
        <v>2500</v>
      </c>
      <c r="F178" s="104"/>
      <c r="G178" s="164">
        <v>2500</v>
      </c>
      <c r="H178" s="102"/>
      <c r="I178" s="103">
        <f t="shared" si="47"/>
        <v>0</v>
      </c>
      <c r="J178" s="197"/>
      <c r="K178" s="191"/>
    </row>
    <row r="179" spans="1:13" ht="15" customHeight="1">
      <c r="A179" s="93" t="str">
        <f t="shared" ref="A179:A183" si="48">IF(C179&lt;&gt;"","*","")</f>
        <v>*</v>
      </c>
      <c r="B179" s="163">
        <v>136</v>
      </c>
      <c r="C179" s="93" t="s">
        <v>223</v>
      </c>
      <c r="D179" s="100"/>
      <c r="E179" s="100">
        <v>500</v>
      </c>
      <c r="F179" s="104"/>
      <c r="G179" s="164">
        <v>0</v>
      </c>
      <c r="H179" s="102"/>
      <c r="I179" s="103">
        <f t="shared" si="47"/>
        <v>500</v>
      </c>
      <c r="J179" s="197"/>
      <c r="K179" s="191"/>
    </row>
    <row r="180" spans="1:13" ht="15" customHeight="1">
      <c r="A180" s="93" t="str">
        <f t="shared" si="48"/>
        <v>*</v>
      </c>
      <c r="C180" s="149" t="s">
        <v>230</v>
      </c>
      <c r="D180" s="134"/>
      <c r="E180" s="199">
        <f>SUM(E177:E179)</f>
        <v>5000</v>
      </c>
      <c r="F180" s="260"/>
      <c r="G180" s="200">
        <f>SUM(G177:G179)</f>
        <v>4300</v>
      </c>
      <c r="H180" s="140"/>
      <c r="I180" s="103">
        <f>E180-G180</f>
        <v>700</v>
      </c>
      <c r="J180" s="197"/>
      <c r="K180" s="191"/>
    </row>
    <row r="181" spans="1:13" s="114" customFormat="1" ht="15" customHeight="1">
      <c r="A181" s="93" t="str">
        <f t="shared" si="48"/>
        <v/>
      </c>
      <c r="B181" s="86"/>
      <c r="C181" s="93"/>
      <c r="D181" s="100"/>
      <c r="E181" s="100"/>
      <c r="F181" s="104"/>
      <c r="G181" s="164"/>
      <c r="H181" s="102"/>
      <c r="I181" s="103"/>
      <c r="J181" s="159"/>
    </row>
    <row r="182" spans="1:13" ht="15" customHeight="1">
      <c r="A182" s="93" t="str">
        <f t="shared" si="48"/>
        <v>*</v>
      </c>
      <c r="B182" s="86">
        <v>137</v>
      </c>
      <c r="C182" s="162" t="s">
        <v>186</v>
      </c>
      <c r="D182" s="100"/>
      <c r="E182" s="100"/>
      <c r="F182" s="104"/>
      <c r="G182" s="164"/>
      <c r="H182" s="102"/>
      <c r="I182" s="103"/>
    </row>
    <row r="183" spans="1:13" ht="15" customHeight="1">
      <c r="A183" s="93" t="str">
        <f t="shared" si="48"/>
        <v>*</v>
      </c>
      <c r="B183" s="86">
        <f>IF(A184=""," ",IF(B182=" ",IF(B181=" ",B180+1,B181+1),B182+1))</f>
        <v>138</v>
      </c>
      <c r="C183" s="93" t="s">
        <v>187</v>
      </c>
      <c r="D183" s="100"/>
      <c r="E183" s="100"/>
      <c r="F183" s="104"/>
      <c r="G183" s="164"/>
      <c r="H183" s="102"/>
      <c r="I183" s="103"/>
      <c r="J183" s="197"/>
      <c r="K183" s="191"/>
    </row>
    <row r="184" spans="1:13" ht="15" customHeight="1">
      <c r="A184" s="93" t="str">
        <f t="shared" ref="A184:A193" si="49">IF(C183&lt;&gt;"","*","")</f>
        <v>*</v>
      </c>
      <c r="B184" s="86">
        <f>IF(A185=""," ",IF(B183=" ",IF(B182=" ",B181+1,B182+1),B183+1))</f>
        <v>139</v>
      </c>
      <c r="C184" s="93" t="s">
        <v>188</v>
      </c>
      <c r="D184" s="100"/>
      <c r="E184" s="100">
        <v>8000</v>
      </c>
      <c r="F184" s="104"/>
      <c r="G184" s="164">
        <v>8000</v>
      </c>
      <c r="H184" s="102"/>
      <c r="I184" s="165">
        <f>E184-G184</f>
        <v>0</v>
      </c>
      <c r="J184" s="197"/>
      <c r="K184" s="191"/>
    </row>
    <row r="185" spans="1:13" ht="15" customHeight="1" thickBot="1">
      <c r="A185" s="93" t="str">
        <f t="shared" si="49"/>
        <v>*</v>
      </c>
      <c r="B185" s="86">
        <f>IF(A186=""," ",IF(B184=" ",IF(B183=" ",B182+1,B183+1),B184+1))</f>
        <v>140</v>
      </c>
      <c r="C185" s="149" t="s">
        <v>189</v>
      </c>
      <c r="D185" s="199">
        <f>SUM(D183)</f>
        <v>0</v>
      </c>
      <c r="E185" s="199">
        <f>SUM(E183:E184)</f>
        <v>8000</v>
      </c>
      <c r="F185" s="199">
        <f>F183</f>
        <v>0</v>
      </c>
      <c r="G185" s="200">
        <f>G184</f>
        <v>8000</v>
      </c>
      <c r="H185" s="201">
        <f>F185-D185</f>
        <v>0</v>
      </c>
      <c r="I185" s="202">
        <f>E185-G185</f>
        <v>0</v>
      </c>
      <c r="J185" s="197"/>
      <c r="K185" s="191"/>
    </row>
    <row r="186" spans="1:13" ht="15" customHeight="1" thickBot="1">
      <c r="A186" s="93" t="str">
        <f t="shared" si="49"/>
        <v>*</v>
      </c>
      <c r="B186" s="86">
        <f>IF(A187=""," ",IF(B185=" ",IF(B184=" ",#REF!+1,B184+1),B185+1))</f>
        <v>141</v>
      </c>
      <c r="C186" s="150" t="s">
        <v>149</v>
      </c>
      <c r="D186" s="142">
        <f>D180+D185</f>
        <v>0</v>
      </c>
      <c r="E186" s="142">
        <f>E177+E178+E179+E185</f>
        <v>13000</v>
      </c>
      <c r="F186" s="143">
        <f>F180+F185</f>
        <v>0</v>
      </c>
      <c r="G186" s="166">
        <f>G180+G185</f>
        <v>12300</v>
      </c>
      <c r="H186" s="145">
        <f>D186-F186</f>
        <v>0</v>
      </c>
      <c r="I186" s="167">
        <f>SUM(I176:I184)</f>
        <v>1400</v>
      </c>
      <c r="J186" s="197"/>
      <c r="K186" s="191"/>
    </row>
    <row r="187" spans="1:13" s="114" customFormat="1" ht="15" customHeight="1">
      <c r="A187" s="93" t="str">
        <f t="shared" si="49"/>
        <v>*</v>
      </c>
      <c r="B187" s="86" t="str">
        <f>IF(A188=""," ",IF(B186=" ",IF(B185=" ",B184+1,B185+1),B186+1))</f>
        <v xml:space="preserve"> </v>
      </c>
      <c r="C187" s="168"/>
      <c r="D187" s="86"/>
      <c r="E187" s="86"/>
      <c r="F187" s="86"/>
      <c r="G187" s="86"/>
      <c r="H187" s="169"/>
      <c r="I187" s="170"/>
      <c r="J187" s="159"/>
    </row>
    <row r="188" spans="1:13" s="114" customFormat="1" ht="15" customHeight="1">
      <c r="A188" s="93"/>
      <c r="B188" s="86">
        <f>IF(A189=""," ",IF(B187=" ",IF(B186=" ",B185+1,B186+1),B187+1))</f>
        <v>142</v>
      </c>
      <c r="C188" s="160" t="s">
        <v>157</v>
      </c>
      <c r="D188" s="115"/>
      <c r="E188" s="115"/>
      <c r="F188" s="127"/>
      <c r="G188" s="171"/>
      <c r="H188" s="125"/>
      <c r="I188" s="172"/>
      <c r="J188" s="159"/>
    </row>
    <row r="189" spans="1:13" s="114" customFormat="1" ht="15" customHeight="1" thickBot="1">
      <c r="A189" s="93" t="str">
        <f t="shared" si="49"/>
        <v>*</v>
      </c>
      <c r="B189" s="86">
        <f>IF(A190=""," ",IF(B188=" ",IF(B187=" ",B186+1,B187+1),B188+1))</f>
        <v>143</v>
      </c>
      <c r="C189" s="114" t="s">
        <v>155</v>
      </c>
      <c r="D189" s="123"/>
      <c r="E189" s="123">
        <v>0</v>
      </c>
      <c r="F189" s="161">
        <v>0</v>
      </c>
      <c r="G189" s="161"/>
      <c r="H189" s="173">
        <f>D189-F189</f>
        <v>0</v>
      </c>
      <c r="I189" s="126">
        <f>E189-G189</f>
        <v>0</v>
      </c>
      <c r="J189" s="159"/>
      <c r="K189" s="189"/>
      <c r="L189" s="194"/>
      <c r="M189" s="194"/>
    </row>
    <row r="190" spans="1:13" s="114" customFormat="1" ht="15" customHeight="1" thickBot="1">
      <c r="A190" s="93" t="str">
        <f t="shared" si="49"/>
        <v>*</v>
      </c>
      <c r="B190" s="86">
        <f>IF(A191=""," ",IF(B189=" ",IF(B188=" ",B187+1,B188+1),B189+1))</f>
        <v>144</v>
      </c>
      <c r="C190" s="150" t="s">
        <v>156</v>
      </c>
      <c r="D190" s="142">
        <f>SUM(D189:D189)</f>
        <v>0</v>
      </c>
      <c r="E190" s="142">
        <f>SUM(E189:E189)</f>
        <v>0</v>
      </c>
      <c r="F190" s="143">
        <f>SUM(F189:F189)</f>
        <v>0</v>
      </c>
      <c r="G190" s="166">
        <f>SUM(G189:G189)</f>
        <v>0</v>
      </c>
      <c r="H190" s="174">
        <f>D190-F190</f>
        <v>0</v>
      </c>
      <c r="I190" s="146">
        <f>E190-G190</f>
        <v>0</v>
      </c>
      <c r="J190" s="159"/>
      <c r="K190" s="189"/>
      <c r="L190" s="194"/>
      <c r="M190" s="194"/>
    </row>
    <row r="191" spans="1:13" s="114" customFormat="1" ht="15" customHeight="1" thickBot="1">
      <c r="A191" s="93" t="str">
        <f t="shared" si="49"/>
        <v>*</v>
      </c>
      <c r="B191" s="86" t="str">
        <f>IF(A192=""," ",IF(B190=" ",IF(B189=" ",B188+1,B189+1),B190+1))</f>
        <v xml:space="preserve"> </v>
      </c>
      <c r="C191" s="80"/>
      <c r="D191" s="80"/>
      <c r="E191" s="80"/>
      <c r="F191" s="80"/>
      <c r="G191" s="80"/>
      <c r="H191" s="175"/>
      <c r="I191" s="176"/>
      <c r="J191" s="159"/>
    </row>
    <row r="192" spans="1:13" s="80" customFormat="1" ht="15" customHeight="1" thickBot="1">
      <c r="A192" s="93" t="str">
        <f t="shared" si="49"/>
        <v/>
      </c>
      <c r="B192" s="86">
        <f>IF(A193=""," ",IF(B191=" ",IF(B190=" ",#REF!+1,B190+1),B191+1))</f>
        <v>145</v>
      </c>
      <c r="C192" s="130" t="s">
        <v>147</v>
      </c>
      <c r="D192" s="156">
        <f>SUM(D171+D186+D190)</f>
        <v>0</v>
      </c>
      <c r="E192" s="156">
        <f>SUM(E171+E186+E190)</f>
        <v>13500</v>
      </c>
      <c r="F192" s="156">
        <f>F171+F186+F190</f>
        <v>0</v>
      </c>
      <c r="G192" s="177">
        <f>G171+G186+G190</f>
        <v>12900</v>
      </c>
      <c r="H192" s="178">
        <f>D192-F192</f>
        <v>0</v>
      </c>
      <c r="I192" s="179">
        <f>E192-G192</f>
        <v>600</v>
      </c>
    </row>
    <row r="193" spans="1:13" ht="15" customHeight="1" thickBot="1">
      <c r="A193" s="93" t="str">
        <f t="shared" si="49"/>
        <v>*</v>
      </c>
      <c r="B193" s="86" t="str">
        <f>IF(A194=""," ",IF(B192=" ",IF(B191=" ",B190+1,B191+1),B192+1))</f>
        <v xml:space="preserve"> </v>
      </c>
      <c r="C193" s="80"/>
      <c r="H193" s="175"/>
      <c r="I193" s="176"/>
    </row>
    <row r="194" spans="1:13" ht="15" customHeight="1" thickBot="1">
      <c r="B194" s="86">
        <f>IF(A195=""," ",IF(B193=" ",IF(B192=" ",B191+1,B192+1),B193+1))</f>
        <v>146</v>
      </c>
      <c r="C194" s="109" t="s">
        <v>148</v>
      </c>
      <c r="D194" s="180">
        <f>D21+D106+D165+D192</f>
        <v>0</v>
      </c>
      <c r="E194" s="180">
        <f>E21+E106+E165+E192</f>
        <v>76999</v>
      </c>
      <c r="F194" s="180">
        <f>F21+F106+F165+F192</f>
        <v>0</v>
      </c>
      <c r="G194" s="181">
        <f>G21+G106+G165+G192</f>
        <v>73308.26999999999</v>
      </c>
      <c r="H194" s="120">
        <f>D194-F194</f>
        <v>0</v>
      </c>
      <c r="I194" s="182">
        <f>E194-G194</f>
        <v>3690.7300000000105</v>
      </c>
    </row>
    <row r="195" spans="1:13" ht="15" customHeight="1" thickBot="1">
      <c r="A195" s="93" t="str">
        <f t="shared" ref="A195" si="50">IF(C194&lt;&gt;"","*","")</f>
        <v>*</v>
      </c>
      <c r="B195" s="86" t="str">
        <f>IF(A196=""," ",IF(B194=" ",IF(B193=" ",B192+1,B193+1),B194+1))</f>
        <v xml:space="preserve"> </v>
      </c>
      <c r="C195" s="151"/>
      <c r="D195" s="152"/>
      <c r="E195" s="152"/>
      <c r="F195" s="153"/>
      <c r="G195" s="183"/>
      <c r="H195" s="102"/>
      <c r="I195" s="165"/>
    </row>
    <row r="196" spans="1:13" ht="15" customHeight="1" thickBot="1">
      <c r="A196" s="93" t="str">
        <f>IF(C195&lt;&gt;"","*","")</f>
        <v/>
      </c>
      <c r="B196" s="86">
        <f>IF(A197=""," ",IF(B195=" ",IF(B194=" ",B193+1,B194+1),B195+1))</f>
        <v>147</v>
      </c>
      <c r="C196" s="109" t="s">
        <v>12</v>
      </c>
      <c r="D196" s="180">
        <f>D7+D12+D194</f>
        <v>77000</v>
      </c>
      <c r="E196" s="180">
        <f>E7+E12+E194</f>
        <v>76999</v>
      </c>
      <c r="F196" s="180">
        <f>F7+F12+F194</f>
        <v>73311.87</v>
      </c>
      <c r="G196" s="181">
        <f>G7+G12+G194</f>
        <v>73308.26999999999</v>
      </c>
      <c r="H196" s="120">
        <f>D196-F196</f>
        <v>3688.1300000000047</v>
      </c>
      <c r="I196" s="182">
        <f>E196-G196</f>
        <v>3690.7300000000105</v>
      </c>
    </row>
    <row r="197" spans="1:13" ht="15" customHeight="1">
      <c r="A197" s="93" t="str">
        <f>IF(C196&lt;&gt;"","*","")</f>
        <v>*</v>
      </c>
      <c r="B197" s="86" t="str">
        <f>IF(A198=""," ",IF(B196=" ",IF(B195=" ",#REF!+1,B195+1),B196+1))</f>
        <v xml:space="preserve"> </v>
      </c>
      <c r="D197" s="100"/>
      <c r="E197" s="100"/>
      <c r="F197" s="104"/>
      <c r="G197" s="164"/>
      <c r="H197" s="102"/>
      <c r="I197" s="165"/>
    </row>
    <row r="198" spans="1:13" ht="15" customHeight="1">
      <c r="A198" s="93" t="str">
        <f>IF(C197&lt;&gt;"","*","")</f>
        <v/>
      </c>
      <c r="B198" s="86">
        <f>IF(A199=""," ",IF(B197=" ",IF(B196=" ",B195+1,B196+1),B197+1))</f>
        <v>148</v>
      </c>
      <c r="C198" s="132" t="s">
        <v>13</v>
      </c>
      <c r="D198" s="184"/>
      <c r="E198" s="184">
        <f>IF(E196&gt;D196,_xlfn.NUMBERVALUE(D196-E196),D196-E196)</f>
        <v>1</v>
      </c>
      <c r="F198" s="185"/>
      <c r="G198" s="185">
        <v>3.61</v>
      </c>
      <c r="H198" s="186"/>
      <c r="I198" s="187">
        <f>E198-G198</f>
        <v>-2.61</v>
      </c>
      <c r="J198" s="197"/>
      <c r="K198" s="191"/>
    </row>
    <row r="199" spans="1:13" ht="15" customHeight="1">
      <c r="A199" s="93" t="str">
        <f>IF(C198&lt;&gt;"","*","")</f>
        <v>*</v>
      </c>
      <c r="C199" s="132"/>
      <c r="D199" s="184"/>
      <c r="E199" s="184"/>
      <c r="F199" s="184"/>
      <c r="G199" s="185"/>
      <c r="H199" s="186"/>
      <c r="I199" s="187"/>
    </row>
    <row r="200" spans="1:13" ht="15" customHeight="1">
      <c r="B200" s="86" t="str">
        <f>IF(A201=""," ",IF(B198=" ",IF(B197=" ",B196+1,B197+1),B198+1))</f>
        <v xml:space="preserve"> </v>
      </c>
      <c r="D200" s="100"/>
      <c r="E200" s="100"/>
      <c r="F200" s="104"/>
      <c r="G200" s="164"/>
      <c r="H200" s="102"/>
      <c r="I200" s="165"/>
    </row>
    <row r="201" spans="1:13" ht="15" customHeight="1">
      <c r="A201" s="93" t="str">
        <f>IF(C200&lt;&gt;"","*","")</f>
        <v/>
      </c>
      <c r="B201" s="86">
        <f>IF(A202=""," ",IF(B200=" ",IF(B198=" ",B197+1,B198+1),B200+1))</f>
        <v>149</v>
      </c>
      <c r="C201" s="93" t="s">
        <v>60</v>
      </c>
      <c r="D201" s="100"/>
      <c r="E201" s="100"/>
      <c r="F201" s="100"/>
      <c r="G201" s="164">
        <v>600</v>
      </c>
      <c r="H201" s="102">
        <f>D201-F201</f>
        <v>0</v>
      </c>
      <c r="I201" s="165"/>
    </row>
    <row r="202" spans="1:13" ht="15" customHeight="1">
      <c r="A202" s="93" t="str">
        <f>IF(C201&lt;&gt;"","*","")</f>
        <v>*</v>
      </c>
      <c r="B202" s="86">
        <f>IF(A203=""," ",IF(B201=" ",IF(B200=" ",B198+1,B200+1),B201+1))</f>
        <v>150</v>
      </c>
      <c r="C202" s="93" t="s">
        <v>196</v>
      </c>
      <c r="D202" s="100"/>
      <c r="E202" s="100">
        <v>0</v>
      </c>
      <c r="F202" s="104"/>
      <c r="G202" s="164"/>
      <c r="H202" s="102"/>
      <c r="I202" s="165">
        <f>E202-G202</f>
        <v>0</v>
      </c>
      <c r="J202" s="93"/>
      <c r="L202" s="93"/>
      <c r="M202" s="93"/>
    </row>
    <row r="203" spans="1:13" ht="15" customHeight="1" thickBot="1">
      <c r="A203" s="93" t="str">
        <f>IF(C202&lt;&gt;"","*","")</f>
        <v>*</v>
      </c>
      <c r="B203" s="86" t="str">
        <f>IF(A204=""," ",IF(B202=" ",IF(B201=" ",B200+1,B201+1),B202+1))</f>
        <v xml:space="preserve"> </v>
      </c>
      <c r="D203" s="100"/>
      <c r="E203" s="100"/>
      <c r="F203" s="104"/>
      <c r="G203" s="164"/>
      <c r="H203" s="102"/>
      <c r="I203" s="165"/>
      <c r="J203" s="93"/>
      <c r="L203" s="93"/>
      <c r="M203" s="93"/>
    </row>
    <row r="204" spans="1:13" ht="15" customHeight="1" thickBot="1">
      <c r="A204" s="93" t="str">
        <f t="shared" ref="A204:A206" si="51">IF(C203&lt;&gt;"","*","")</f>
        <v/>
      </c>
      <c r="B204" s="86">
        <f>IF(A205=""," ",IF(B203=" ",IF(B202=" ",#REF!+1,B202+1),B203+1))</f>
        <v>151</v>
      </c>
      <c r="C204" s="109" t="s">
        <v>14</v>
      </c>
      <c r="D204" s="180">
        <f>D196+D201</f>
        <v>77000</v>
      </c>
      <c r="E204" s="203">
        <f>E196+E202</f>
        <v>76999</v>
      </c>
      <c r="F204" s="180">
        <f>F196</f>
        <v>73311.87</v>
      </c>
      <c r="G204" s="181">
        <f>G196+G201</f>
        <v>73908.26999999999</v>
      </c>
      <c r="H204" s="120">
        <f>D204-F204</f>
        <v>3688.1300000000047</v>
      </c>
      <c r="I204" s="182">
        <f>E204-G204</f>
        <v>3090.7300000000105</v>
      </c>
      <c r="J204" s="93"/>
      <c r="L204" s="93"/>
      <c r="M204" s="93"/>
    </row>
    <row r="205" spans="1:13" ht="15" customHeight="1" thickBot="1">
      <c r="A205" s="93" t="str">
        <f t="shared" si="51"/>
        <v>*</v>
      </c>
      <c r="B205" s="86">
        <f>IF(A206=""," ",IF(B204=" ",IF(B203=" ",B202+1,B203+1),B204+1))</f>
        <v>152</v>
      </c>
      <c r="C205" s="109" t="s">
        <v>61</v>
      </c>
      <c r="D205" s="180">
        <f>IF(D204&gt;E204,D204-E204," ")</f>
        <v>1</v>
      </c>
      <c r="E205" s="203" t="str">
        <f>IF(E204&gt;D204,E204-D204," ")</f>
        <v xml:space="preserve"> </v>
      </c>
      <c r="F205" s="203" t="str">
        <f>IF(F204&gt;G204,F204-G204," ")</f>
        <v xml:space="preserve"> </v>
      </c>
      <c r="G205" s="203">
        <f>IF(G204&gt;F204,G204-F204," ")</f>
        <v>596.39999999999418</v>
      </c>
      <c r="H205" s="120"/>
      <c r="I205" s="182"/>
    </row>
    <row r="206" spans="1:13" ht="15" customHeight="1">
      <c r="A206" s="93" t="str">
        <f t="shared" si="51"/>
        <v>*</v>
      </c>
    </row>
    <row r="207" spans="1:13" ht="15" customHeight="1">
      <c r="B207" s="93"/>
      <c r="C207" s="204"/>
      <c r="D207" s="93"/>
      <c r="E207" s="93"/>
      <c r="F207" s="132"/>
      <c r="G207" s="93"/>
      <c r="H207" s="204"/>
      <c r="I207" s="93"/>
    </row>
    <row r="208" spans="1:13" ht="15" customHeight="1">
      <c r="A208" s="132"/>
      <c r="B208" s="93"/>
      <c r="C208" s="204"/>
      <c r="D208" s="93"/>
      <c r="E208" s="93"/>
      <c r="F208" s="93"/>
      <c r="G208" s="93"/>
      <c r="H208" s="204"/>
      <c r="I208" s="93"/>
    </row>
    <row r="209" spans="1:9" ht="15" customHeight="1">
      <c r="B209" s="93"/>
      <c r="C209" s="204"/>
      <c r="D209" s="93"/>
      <c r="E209" s="93"/>
      <c r="F209" s="205"/>
      <c r="G209" s="93"/>
      <c r="H209" s="204"/>
      <c r="I209" s="93"/>
    </row>
    <row r="210" spans="1:9" ht="15" customHeight="1">
      <c r="A210" s="205"/>
      <c r="B210" s="93"/>
      <c r="C210" s="204"/>
      <c r="D210" s="93"/>
      <c r="E210" s="93"/>
      <c r="F210" s="205"/>
      <c r="G210" s="93"/>
      <c r="H210" s="204"/>
      <c r="I210" s="93"/>
    </row>
    <row r="211" spans="1:9" ht="15" customHeight="1">
      <c r="A211" s="205"/>
      <c r="B211" s="93"/>
      <c r="C211" s="204"/>
      <c r="D211" s="93"/>
      <c r="E211" s="93"/>
      <c r="F211" s="205"/>
      <c r="G211" s="93"/>
      <c r="H211" s="204"/>
      <c r="I211" s="93"/>
    </row>
    <row r="212" spans="1:9" ht="15" customHeight="1">
      <c r="A212" s="205"/>
      <c r="B212" s="93"/>
      <c r="C212" s="204"/>
      <c r="D212" s="93"/>
      <c r="E212" s="93"/>
      <c r="F212" s="205"/>
      <c r="G212" s="93"/>
      <c r="H212" s="204"/>
      <c r="I212" s="93"/>
    </row>
    <row r="213" spans="1:9" ht="15" customHeight="1">
      <c r="A213" s="205"/>
      <c r="B213" s="93"/>
      <c r="C213" s="204"/>
      <c r="D213" s="93"/>
      <c r="E213" s="93"/>
      <c r="F213" s="205"/>
      <c r="G213" s="93"/>
      <c r="H213" s="204"/>
      <c r="I213" s="93"/>
    </row>
    <row r="214" spans="1:9" ht="15" customHeight="1">
      <c r="A214" s="205"/>
      <c r="B214" s="93"/>
      <c r="C214" s="204"/>
      <c r="D214" s="93"/>
      <c r="E214" s="93"/>
      <c r="F214" s="205"/>
      <c r="G214" s="93"/>
      <c r="H214" s="204"/>
      <c r="I214" s="93"/>
    </row>
    <row r="215" spans="1:9" ht="15" customHeight="1">
      <c r="A215" s="205"/>
      <c r="B215" s="93"/>
      <c r="C215" s="204"/>
      <c r="D215" s="93"/>
      <c r="E215" s="93"/>
      <c r="F215" s="205"/>
      <c r="G215" s="93"/>
      <c r="H215" s="204"/>
      <c r="I215" s="93"/>
    </row>
    <row r="216" spans="1:9" ht="15" customHeight="1">
      <c r="A216" s="205"/>
      <c r="B216" s="93"/>
      <c r="C216" s="204"/>
      <c r="D216" s="93"/>
      <c r="E216" s="93"/>
      <c r="F216" s="205"/>
      <c r="G216" s="93"/>
      <c r="H216" s="204"/>
      <c r="I216" s="93"/>
    </row>
    <row r="217" spans="1:9" ht="15" customHeight="1">
      <c r="A217" s="205"/>
    </row>
  </sheetData>
  <mergeCells count="1">
    <mergeCell ref="J1:K1"/>
  </mergeCells>
  <phoneticPr fontId="9" type="noConversion"/>
  <printOptions horizontalCentered="1" gridLines="1"/>
  <pageMargins left="0.6692913385826772" right="0.6692913385826772" top="0.86614173228346458" bottom="0.86614173228346458" header="0.39370078740157483" footer="0.51181102362204722"/>
  <pageSetup paperSize="9" scale="60" fitToHeight="3" orientation="landscape" r:id="rId1"/>
  <headerFooter scaleWithDoc="0">
    <oddHeader>&amp;C&amp;"ITC Officina Sans Std Book,Fett"&amp;14Jahresvoranschlag der ÖH an der FH Kufstein Wirtschaftsjahr 2017/18</oddHeader>
    <oddFooter xml:space="preserve">&amp;C
Datum:_________________________   Vorsitz: ______________________________    WiRef: ______________________________
&amp;R&amp;"ITC Officina Sans Std Book,Standard"&amp;9
Seite &amp;P/7
</oddFooter>
  </headerFooter>
  <rowBreaks count="2" manualBreakCount="2">
    <brk id="107" max="9" man="1"/>
    <brk id="16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56"/>
  <sheetViews>
    <sheetView zoomScaleNormal="100" zoomScaleSheetLayoutView="100" zoomScalePageLayoutView="55" workbookViewId="0">
      <selection activeCell="E13" sqref="E13"/>
    </sheetView>
  </sheetViews>
  <sheetFormatPr baseColWidth="10" defaultRowHeight="13.2"/>
  <cols>
    <col min="1" max="1" width="58" bestFit="1" customWidth="1"/>
    <col min="2" max="2" width="19.33203125" customWidth="1"/>
    <col min="3" max="3" width="19.109375" customWidth="1"/>
    <col min="4" max="4" width="13.77734375" customWidth="1"/>
    <col min="5" max="5" width="18.109375" customWidth="1"/>
    <col min="6" max="6" width="20.109375" customWidth="1"/>
    <col min="7" max="7" width="16.33203125" customWidth="1"/>
    <col min="11" max="11" width="14.44140625" bestFit="1" customWidth="1"/>
    <col min="16" max="16" width="14.44140625" bestFit="1" customWidth="1"/>
  </cols>
  <sheetData>
    <row r="1" spans="1:7" ht="16.2">
      <c r="A1" s="229" t="s">
        <v>41</v>
      </c>
      <c r="B1" s="230"/>
      <c r="C1" s="231"/>
      <c r="D1" s="1"/>
      <c r="E1" s="2"/>
      <c r="F1" s="2"/>
    </row>
    <row r="2" spans="1:7">
      <c r="A2" s="3"/>
      <c r="B2" s="4"/>
      <c r="C2" s="5"/>
      <c r="D2" s="1"/>
      <c r="E2" s="2"/>
      <c r="F2" s="2"/>
    </row>
    <row r="3" spans="1:7">
      <c r="A3" s="6" t="s">
        <v>6</v>
      </c>
      <c r="B3" s="7"/>
      <c r="C3" s="35">
        <f>JVA!D7</f>
        <v>77000</v>
      </c>
      <c r="D3" s="1"/>
      <c r="E3" s="2"/>
      <c r="F3" s="2"/>
      <c r="G3" s="36"/>
    </row>
    <row r="4" spans="1:7">
      <c r="A4" s="8" t="s">
        <v>29</v>
      </c>
      <c r="B4" s="9"/>
      <c r="C4" s="33">
        <f>C3*30/100</f>
        <v>23100</v>
      </c>
      <c r="D4" s="2"/>
      <c r="E4" s="22"/>
      <c r="F4" s="52"/>
      <c r="G4" s="36"/>
    </row>
    <row r="5" spans="1:7" ht="13.8" thickBot="1">
      <c r="A5" s="10" t="s">
        <v>44</v>
      </c>
      <c r="B5" s="11"/>
      <c r="C5" s="34">
        <f>C4</f>
        <v>23100</v>
      </c>
      <c r="D5" s="2"/>
      <c r="E5" s="2"/>
      <c r="F5" s="2"/>
    </row>
    <row r="6" spans="1:7" ht="13.8" thickBot="1">
      <c r="A6" s="15"/>
      <c r="B6" s="16"/>
      <c r="C6" s="17"/>
      <c r="D6" s="2"/>
      <c r="E6" s="2"/>
      <c r="F6" s="2"/>
    </row>
    <row r="7" spans="1:7" ht="25.8" thickBot="1">
      <c r="A7" s="12" t="s">
        <v>40</v>
      </c>
      <c r="B7" s="13" t="s">
        <v>215</v>
      </c>
      <c r="C7" s="13" t="s">
        <v>1</v>
      </c>
      <c r="D7" s="14" t="s">
        <v>216</v>
      </c>
    </row>
    <row r="8" spans="1:7">
      <c r="A8" s="37" t="s">
        <v>71</v>
      </c>
      <c r="B8" s="47">
        <v>91</v>
      </c>
      <c r="C8" s="48">
        <f>B8/B18</f>
        <v>5.2268811028144742E-2</v>
      </c>
      <c r="D8" s="50">
        <f>$C$5*C8</f>
        <v>1207.4095347501436</v>
      </c>
    </row>
    <row r="9" spans="1:7">
      <c r="A9" s="37" t="s">
        <v>123</v>
      </c>
      <c r="B9" s="47">
        <v>260</v>
      </c>
      <c r="C9" s="48">
        <f>B9/B18</f>
        <v>0.14933946008041354</v>
      </c>
      <c r="D9" s="50">
        <f>C5*C9</f>
        <v>3449.7415278575527</v>
      </c>
    </row>
    <row r="10" spans="1:7">
      <c r="A10" s="37" t="s">
        <v>73</v>
      </c>
      <c r="B10" s="47">
        <v>246</v>
      </c>
      <c r="C10" s="48">
        <f>B10/B18</f>
        <v>0.14129810453762207</v>
      </c>
      <c r="D10" s="50">
        <f>C5*C10</f>
        <v>3263.9862148190696</v>
      </c>
    </row>
    <row r="11" spans="1:7">
      <c r="A11" s="37" t="s">
        <v>72</v>
      </c>
      <c r="B11" s="47">
        <v>56</v>
      </c>
      <c r="C11" s="48">
        <f>B11/B18</f>
        <v>3.2165422171165997E-2</v>
      </c>
      <c r="D11" s="50">
        <f>C11*C5</f>
        <v>743.02125215393448</v>
      </c>
    </row>
    <row r="12" spans="1:7">
      <c r="A12" s="37" t="s">
        <v>74</v>
      </c>
      <c r="B12" s="47">
        <v>255</v>
      </c>
      <c r="C12" s="48">
        <f>B12/B18</f>
        <v>0.14646754738655945</v>
      </c>
      <c r="D12" s="50">
        <f>C12*C5</f>
        <v>3383.4003446295233</v>
      </c>
    </row>
    <row r="13" spans="1:7">
      <c r="A13" s="37" t="s">
        <v>75</v>
      </c>
      <c r="B13" s="47">
        <v>257</v>
      </c>
      <c r="C13" s="48">
        <f>B13/B18</f>
        <v>0.14761631246410109</v>
      </c>
      <c r="D13" s="50">
        <f>C13*C5</f>
        <v>3409.9368179207354</v>
      </c>
    </row>
    <row r="14" spans="1:7">
      <c r="A14" s="37" t="s">
        <v>76</v>
      </c>
      <c r="B14" s="47">
        <v>148</v>
      </c>
      <c r="C14" s="48">
        <f>B14/B18</f>
        <v>8.5008615738081564E-2</v>
      </c>
      <c r="D14" s="50">
        <f>C14*C5</f>
        <v>1963.6990235496842</v>
      </c>
    </row>
    <row r="15" spans="1:7">
      <c r="A15" s="37" t="s">
        <v>77</v>
      </c>
      <c r="B15" s="47">
        <v>141</v>
      </c>
      <c r="C15" s="48">
        <f>B15/B18</f>
        <v>8.0987937966685811E-2</v>
      </c>
      <c r="D15" s="50">
        <f>C15*C5</f>
        <v>1870.8213670304422</v>
      </c>
    </row>
    <row r="16" spans="1:7">
      <c r="A16" s="37" t="s">
        <v>144</v>
      </c>
      <c r="B16" s="47">
        <v>130</v>
      </c>
      <c r="C16" s="48">
        <f>B16/B18</f>
        <v>7.4669730040206772E-2</v>
      </c>
      <c r="D16" s="50">
        <f>C16*C5</f>
        <v>1724.8707639287763</v>
      </c>
    </row>
    <row r="17" spans="1:4" ht="13.8" thickBot="1">
      <c r="A17" s="37" t="s">
        <v>145</v>
      </c>
      <c r="B17" s="47">
        <v>157</v>
      </c>
      <c r="C17" s="48">
        <f>B17/B18</f>
        <v>9.0178058587018953E-2</v>
      </c>
      <c r="D17" s="50">
        <f>C17*C5</f>
        <v>2083.1131533601379</v>
      </c>
    </row>
    <row r="18" spans="1:4" ht="13.8" thickBot="1">
      <c r="A18" s="18" t="s">
        <v>0</v>
      </c>
      <c r="B18" s="19">
        <f>SUM(B8:B17)</f>
        <v>1741</v>
      </c>
      <c r="C18" s="20">
        <f>SUM(C8:C17)</f>
        <v>1</v>
      </c>
      <c r="D18" s="51">
        <f>SUM(D8:D17)</f>
        <v>23099.999999999996</v>
      </c>
    </row>
    <row r="22" spans="1:4">
      <c r="A22" s="53" t="s">
        <v>45</v>
      </c>
    </row>
    <row r="24" spans="1:4" ht="15.6">
      <c r="A24" s="76" t="s">
        <v>120</v>
      </c>
    </row>
    <row r="25" spans="1:4" ht="15.6">
      <c r="A25" s="76"/>
    </row>
    <row r="26" spans="1:4">
      <c r="A26" s="75" t="s">
        <v>71</v>
      </c>
      <c r="B26" s="74" t="s">
        <v>122</v>
      </c>
    </row>
    <row r="27" spans="1:4">
      <c r="B27" s="74" t="s">
        <v>121</v>
      </c>
    </row>
    <row r="28" spans="1:4">
      <c r="B28" s="74"/>
    </row>
    <row r="29" spans="1:4">
      <c r="A29" s="75" t="s">
        <v>123</v>
      </c>
      <c r="B29" s="74" t="s">
        <v>124</v>
      </c>
      <c r="C29" s="74"/>
    </row>
    <row r="30" spans="1:4">
      <c r="B30" s="74" t="s">
        <v>125</v>
      </c>
      <c r="C30" s="74"/>
    </row>
    <row r="31" spans="1:4">
      <c r="B31" s="74" t="s">
        <v>126</v>
      </c>
      <c r="C31" s="74"/>
    </row>
    <row r="33" spans="1:2">
      <c r="A33" s="75" t="s">
        <v>73</v>
      </c>
      <c r="B33" s="74" t="s">
        <v>127</v>
      </c>
    </row>
    <row r="34" spans="1:2">
      <c r="A34" s="75"/>
      <c r="B34" s="74" t="s">
        <v>128</v>
      </c>
    </row>
    <row r="35" spans="1:2">
      <c r="A35" s="75"/>
    </row>
    <row r="36" spans="1:2">
      <c r="A36" s="75" t="s">
        <v>72</v>
      </c>
      <c r="B36" s="74" t="s">
        <v>129</v>
      </c>
    </row>
    <row r="37" spans="1:2">
      <c r="A37" s="75"/>
    </row>
    <row r="38" spans="1:2">
      <c r="A38" s="75" t="s">
        <v>74</v>
      </c>
      <c r="B38" s="74" t="s">
        <v>130</v>
      </c>
    </row>
    <row r="39" spans="1:2">
      <c r="A39" s="75"/>
      <c r="B39" s="74" t="s">
        <v>131</v>
      </c>
    </row>
    <row r="40" spans="1:2">
      <c r="A40" s="75"/>
      <c r="B40" s="74" t="s">
        <v>132</v>
      </c>
    </row>
    <row r="41" spans="1:2">
      <c r="A41" s="75"/>
    </row>
    <row r="42" spans="1:2">
      <c r="A42" s="75" t="s">
        <v>75</v>
      </c>
      <c r="B42" s="74" t="s">
        <v>133</v>
      </c>
    </row>
    <row r="43" spans="1:2">
      <c r="A43" s="75"/>
      <c r="B43" s="74" t="s">
        <v>134</v>
      </c>
    </row>
    <row r="44" spans="1:2">
      <c r="A44" s="75"/>
    </row>
    <row r="45" spans="1:2">
      <c r="A45" s="75" t="s">
        <v>76</v>
      </c>
      <c r="B45" s="74" t="s">
        <v>135</v>
      </c>
    </row>
    <row r="46" spans="1:2">
      <c r="A46" s="75"/>
      <c r="B46" s="74" t="s">
        <v>136</v>
      </c>
    </row>
    <row r="47" spans="1:2">
      <c r="A47" s="75"/>
    </row>
    <row r="48" spans="1:2">
      <c r="A48" s="75" t="s">
        <v>137</v>
      </c>
      <c r="B48" s="74" t="s">
        <v>138</v>
      </c>
    </row>
    <row r="49" spans="1:2">
      <c r="A49" s="75"/>
      <c r="B49" s="74" t="s">
        <v>139</v>
      </c>
    </row>
    <row r="50" spans="1:2">
      <c r="A50" s="75"/>
    </row>
    <row r="51" spans="1:2">
      <c r="A51" s="75" t="s">
        <v>140</v>
      </c>
      <c r="B51" s="74" t="s">
        <v>141</v>
      </c>
    </row>
    <row r="52" spans="1:2">
      <c r="A52" s="75"/>
      <c r="B52" s="74" t="s">
        <v>142</v>
      </c>
    </row>
    <row r="53" spans="1:2">
      <c r="A53" s="75"/>
    </row>
    <row r="54" spans="1:2">
      <c r="A54" s="75" t="s">
        <v>143</v>
      </c>
      <c r="B54" s="74" t="s">
        <v>146</v>
      </c>
    </row>
    <row r="55" spans="1:2">
      <c r="B55" s="74" t="s">
        <v>192</v>
      </c>
    </row>
    <row r="56" spans="1:2">
      <c r="A56" s="75"/>
    </row>
  </sheetData>
  <mergeCells count="1">
    <mergeCell ref="A1:C1"/>
  </mergeCells>
  <phoneticPr fontId="9" type="noConversion"/>
  <pageMargins left="0.78740157480314965" right="0.78740157480314965" top="1.1811023622047245" bottom="0.98425196850393704" header="0.51181102362204722" footer="0.51181102362204722"/>
  <pageSetup paperSize="9" scale="70" orientation="portrait" r:id="rId1"/>
  <headerFooter alignWithMargins="0">
    <oddHeader>&amp;L&amp;"ITC Officina Sans Std Book,Fett"&amp;14Jahresvoranschlag der ÖH an der FH Kufstein Wirtschaftsjahr 2017/18
Anhang I: Budget StuVen</oddHeader>
    <oddFooter>&amp;C
Datum:_________________________   Vorsitz: ______________________________    WiRef: ______________________________&amp;R&amp;"ITC Officina Sans Std Book,Standard"&amp;9Seite 5/7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52"/>
  <sheetViews>
    <sheetView zoomScaleNormal="100" zoomScaleSheetLayoutView="115" workbookViewId="0">
      <selection activeCell="B33" sqref="B33"/>
    </sheetView>
  </sheetViews>
  <sheetFormatPr baseColWidth="10" defaultColWidth="11.44140625" defaultRowHeight="12.6"/>
  <cols>
    <col min="1" max="1" width="75.77734375" style="23" customWidth="1"/>
    <col min="2" max="2" width="12.77734375" style="45" customWidth="1"/>
    <col min="3" max="3" width="17.44140625" style="23" customWidth="1"/>
    <col min="4" max="4" width="15.6640625" style="23" customWidth="1"/>
    <col min="5" max="5" width="13.77734375" style="23" customWidth="1"/>
    <col min="6" max="16384" width="11.44140625" style="23"/>
  </cols>
  <sheetData>
    <row r="1" spans="1:9" ht="28.5" customHeight="1" thickBot="1">
      <c r="A1" s="38" t="s">
        <v>213</v>
      </c>
      <c r="B1" s="41" t="s">
        <v>27</v>
      </c>
      <c r="C1" s="49" t="s">
        <v>198</v>
      </c>
      <c r="D1" s="49" t="s">
        <v>199</v>
      </c>
      <c r="E1" s="49" t="s">
        <v>2</v>
      </c>
    </row>
    <row r="2" spans="1:9" ht="13.2">
      <c r="A2" s="46" t="s">
        <v>57</v>
      </c>
      <c r="B2" s="43">
        <f>SUM(B3:B4)</f>
        <v>2</v>
      </c>
      <c r="C2" s="26"/>
      <c r="D2" s="27"/>
      <c r="E2" s="27">
        <f>SUM(E3:E4)</f>
        <v>500</v>
      </c>
      <c r="F2" s="39"/>
      <c r="G2" s="39"/>
    </row>
    <row r="3" spans="1:9" ht="13.2">
      <c r="A3" s="24" t="s">
        <v>3</v>
      </c>
      <c r="B3" s="42">
        <v>1</v>
      </c>
      <c r="C3" s="25">
        <v>150</v>
      </c>
      <c r="D3" s="29">
        <f>C3*B3</f>
        <v>150</v>
      </c>
      <c r="E3" s="25">
        <f>D3*2</f>
        <v>300</v>
      </c>
      <c r="F3" s="39"/>
      <c r="G3" s="39"/>
    </row>
    <row r="4" spans="1:9" ht="13.2">
      <c r="A4" s="73" t="s">
        <v>197</v>
      </c>
      <c r="B4" s="42">
        <v>1</v>
      </c>
      <c r="C4" s="25">
        <v>100</v>
      </c>
      <c r="D4" s="29">
        <v>100</v>
      </c>
      <c r="E4" s="25">
        <f>SUM(C4:D4)</f>
        <v>200</v>
      </c>
      <c r="F4" s="39"/>
      <c r="G4" s="39"/>
    </row>
    <row r="5" spans="1:9" ht="13.2">
      <c r="A5" s="73"/>
      <c r="B5" s="42"/>
      <c r="C5" s="25"/>
      <c r="D5" s="29"/>
      <c r="E5" s="25"/>
      <c r="F5" s="39"/>
      <c r="G5" s="39"/>
    </row>
    <row r="6" spans="1:9" ht="13.2">
      <c r="A6" s="46" t="s">
        <v>160</v>
      </c>
      <c r="B6" s="43">
        <f>SUM(B7:B8)</f>
        <v>1</v>
      </c>
      <c r="C6" s="26"/>
      <c r="D6" s="27"/>
      <c r="E6" s="27">
        <f>SUM(E7:E7)</f>
        <v>200</v>
      </c>
      <c r="F6" s="39"/>
      <c r="G6" s="39"/>
    </row>
    <row r="7" spans="1:9" ht="13.2">
      <c r="A7" s="24" t="s">
        <v>3</v>
      </c>
      <c r="B7" s="42">
        <v>1</v>
      </c>
      <c r="C7" s="25">
        <v>100</v>
      </c>
      <c r="D7" s="29">
        <f>C7*B7</f>
        <v>100</v>
      </c>
      <c r="E7" s="25">
        <f>D7*2</f>
        <v>200</v>
      </c>
      <c r="F7" s="39"/>
      <c r="G7" s="39"/>
    </row>
    <row r="8" spans="1:9" ht="13.2">
      <c r="A8" s="28"/>
      <c r="B8" s="44"/>
      <c r="C8" s="25"/>
      <c r="D8" s="29"/>
      <c r="E8" s="25"/>
      <c r="F8" s="39"/>
      <c r="G8" s="39"/>
    </row>
    <row r="9" spans="1:9">
      <c r="A9" s="46" t="s">
        <v>217</v>
      </c>
      <c r="B9" s="43">
        <f>SUM(B10:B11)</f>
        <v>2</v>
      </c>
      <c r="C9" s="26"/>
      <c r="D9" s="27"/>
      <c r="E9" s="27">
        <f>SUM(E10:E11)</f>
        <v>700</v>
      </c>
    </row>
    <row r="10" spans="1:9">
      <c r="A10" s="24" t="s">
        <v>3</v>
      </c>
      <c r="B10" s="42">
        <v>1</v>
      </c>
      <c r="C10" s="25">
        <v>200</v>
      </c>
      <c r="D10" s="29">
        <f>C10*B10</f>
        <v>200</v>
      </c>
      <c r="E10" s="25">
        <f>D10*2</f>
        <v>400</v>
      </c>
    </row>
    <row r="11" spans="1:9">
      <c r="A11" s="73" t="s">
        <v>200</v>
      </c>
      <c r="B11" s="42">
        <v>1</v>
      </c>
      <c r="C11" s="25">
        <v>150</v>
      </c>
      <c r="D11" s="29">
        <v>150</v>
      </c>
      <c r="E11" s="25">
        <f t="shared" ref="E11" si="0">C11+D11</f>
        <v>300</v>
      </c>
      <c r="H11" s="21"/>
      <c r="I11" s="21"/>
    </row>
    <row r="12" spans="1:9" ht="13.2">
      <c r="A12" s="28"/>
      <c r="B12" s="44"/>
      <c r="C12" s="25"/>
      <c r="D12" s="29"/>
      <c r="E12" s="25"/>
      <c r="F12" s="39"/>
      <c r="G12" s="39"/>
    </row>
    <row r="13" spans="1:9">
      <c r="A13" s="46" t="s">
        <v>218</v>
      </c>
      <c r="B13" s="43">
        <f>SUM(B14:B15)</f>
        <v>2</v>
      </c>
      <c r="C13" s="26"/>
      <c r="D13" s="27"/>
      <c r="E13" s="27">
        <f>SUM(E14:E15)</f>
        <v>700</v>
      </c>
    </row>
    <row r="14" spans="1:9">
      <c r="A14" s="24" t="s">
        <v>3</v>
      </c>
      <c r="B14" s="42">
        <v>1</v>
      </c>
      <c r="C14" s="25">
        <v>200</v>
      </c>
      <c r="D14" s="29">
        <f>C14*B14</f>
        <v>200</v>
      </c>
      <c r="E14" s="25">
        <f>D14*2</f>
        <v>400</v>
      </c>
    </row>
    <row r="15" spans="1:9" ht="13.2">
      <c r="A15" s="72" t="s">
        <v>70</v>
      </c>
      <c r="B15" s="44">
        <v>1</v>
      </c>
      <c r="C15" s="25">
        <v>150</v>
      </c>
      <c r="D15" s="29">
        <v>150</v>
      </c>
      <c r="E15" s="25">
        <f>SUM(C15:D15)</f>
        <v>300</v>
      </c>
      <c r="F15" s="39"/>
      <c r="G15" s="39"/>
    </row>
    <row r="16" spans="1:9" ht="13.2">
      <c r="A16" s="72"/>
      <c r="B16" s="44"/>
      <c r="C16" s="25"/>
      <c r="D16" s="29"/>
      <c r="E16" s="25"/>
      <c r="F16" s="39"/>
      <c r="G16" s="39"/>
    </row>
    <row r="17" spans="1:7">
      <c r="A17" s="46" t="s">
        <v>219</v>
      </c>
      <c r="B17" s="43">
        <f>SUM(B18:B21)</f>
        <v>3</v>
      </c>
      <c r="C17" s="26"/>
      <c r="D17" s="27"/>
      <c r="E17" s="27">
        <f>SUM(E18:E21)</f>
        <v>1000</v>
      </c>
    </row>
    <row r="18" spans="1:7">
      <c r="A18" s="24" t="s">
        <v>3</v>
      </c>
      <c r="B18" s="42">
        <v>1</v>
      </c>
      <c r="C18" s="25">
        <v>200</v>
      </c>
      <c r="D18" s="29">
        <v>200</v>
      </c>
      <c r="E18" s="25">
        <f>C18+D18</f>
        <v>400</v>
      </c>
    </row>
    <row r="19" spans="1:7">
      <c r="A19" s="73" t="s">
        <v>70</v>
      </c>
      <c r="B19" s="42">
        <v>1</v>
      </c>
      <c r="C19" s="25">
        <v>150</v>
      </c>
      <c r="D19" s="29">
        <v>150</v>
      </c>
      <c r="E19" s="25">
        <f>C19+D19</f>
        <v>300</v>
      </c>
    </row>
    <row r="20" spans="1:7">
      <c r="A20" s="73" t="s">
        <v>70</v>
      </c>
      <c r="B20" s="42">
        <v>1</v>
      </c>
      <c r="C20" s="25">
        <v>150</v>
      </c>
      <c r="D20" s="29">
        <v>150</v>
      </c>
      <c r="E20" s="25">
        <f>C20+D20</f>
        <v>300</v>
      </c>
    </row>
    <row r="21" spans="1:7">
      <c r="A21" s="73"/>
      <c r="B21" s="42"/>
      <c r="C21" s="25"/>
      <c r="D21" s="29"/>
      <c r="E21" s="25"/>
    </row>
    <row r="22" spans="1:7" ht="13.2">
      <c r="A22" s="28"/>
      <c r="B22" s="44"/>
      <c r="C22" s="25"/>
      <c r="D22" s="29"/>
      <c r="E22" s="25"/>
      <c r="F22" s="39"/>
      <c r="G22" s="39"/>
    </row>
    <row r="23" spans="1:7">
      <c r="A23" s="46" t="s">
        <v>220</v>
      </c>
      <c r="B23" s="43">
        <f>SUM(B24:B26)</f>
        <v>3</v>
      </c>
      <c r="C23" s="26"/>
      <c r="D23" s="27"/>
      <c r="E23" s="27">
        <f>SUM(E24:E26)</f>
        <v>1000</v>
      </c>
    </row>
    <row r="24" spans="1:7">
      <c r="A24" s="24" t="s">
        <v>3</v>
      </c>
      <c r="B24" s="42">
        <v>1</v>
      </c>
      <c r="C24" s="25">
        <v>200</v>
      </c>
      <c r="D24" s="29">
        <f>C24*B24</f>
        <v>200</v>
      </c>
      <c r="E24" s="25">
        <f>D24*2</f>
        <v>400</v>
      </c>
    </row>
    <row r="25" spans="1:7">
      <c r="A25" s="73" t="s">
        <v>70</v>
      </c>
      <c r="B25" s="42">
        <v>1</v>
      </c>
      <c r="C25" s="25">
        <v>150</v>
      </c>
      <c r="D25" s="29">
        <v>150</v>
      </c>
      <c r="E25" s="25">
        <f>C25+D25</f>
        <v>300</v>
      </c>
    </row>
    <row r="26" spans="1:7">
      <c r="A26" s="73" t="s">
        <v>70</v>
      </c>
      <c r="B26" s="42">
        <v>1</v>
      </c>
      <c r="C26" s="25">
        <v>150</v>
      </c>
      <c r="D26" s="29">
        <v>150</v>
      </c>
      <c r="E26" s="25">
        <f>C26+D26</f>
        <v>300</v>
      </c>
    </row>
    <row r="27" spans="1:7" ht="13.2">
      <c r="A27" s="28"/>
      <c r="B27" s="44"/>
      <c r="C27" s="25"/>
      <c r="D27" s="29"/>
      <c r="E27" s="25"/>
      <c r="F27" s="39"/>
      <c r="G27" s="39"/>
    </row>
    <row r="28" spans="1:7">
      <c r="A28" s="46" t="s">
        <v>221</v>
      </c>
      <c r="B28" s="43">
        <f>SUM(B29:B31)</f>
        <v>3</v>
      </c>
      <c r="C28" s="26"/>
      <c r="D28" s="27"/>
      <c r="E28" s="27">
        <f>SUM(E29:E31)</f>
        <v>1000</v>
      </c>
    </row>
    <row r="29" spans="1:7">
      <c r="A29" s="24" t="s">
        <v>3</v>
      </c>
      <c r="B29" s="42">
        <v>1</v>
      </c>
      <c r="C29" s="25">
        <v>200</v>
      </c>
      <c r="D29" s="29">
        <f>C29*B29</f>
        <v>200</v>
      </c>
      <c r="E29" s="25">
        <f>D29*2</f>
        <v>400</v>
      </c>
    </row>
    <row r="30" spans="1:7">
      <c r="A30" s="73" t="s">
        <v>70</v>
      </c>
      <c r="B30" s="42">
        <v>1</v>
      </c>
      <c r="C30" s="25">
        <v>150</v>
      </c>
      <c r="D30" s="29">
        <v>150</v>
      </c>
      <c r="E30" s="25">
        <f>SUM(C30:D30)</f>
        <v>300</v>
      </c>
    </row>
    <row r="31" spans="1:7" ht="13.2">
      <c r="A31" s="72" t="s">
        <v>70</v>
      </c>
      <c r="B31" s="44">
        <v>1</v>
      </c>
      <c r="C31" s="25">
        <v>150</v>
      </c>
      <c r="D31" s="29">
        <v>150</v>
      </c>
      <c r="E31" s="25">
        <f>SUM(C31:D31)</f>
        <v>300</v>
      </c>
      <c r="F31" s="39"/>
      <c r="G31" s="39"/>
    </row>
    <row r="32" spans="1:7" ht="13.8" thickBot="1">
      <c r="A32" s="28"/>
      <c r="B32" s="44"/>
      <c r="C32" s="25"/>
      <c r="D32" s="29"/>
      <c r="E32" s="25"/>
      <c r="F32" s="39"/>
      <c r="G32" s="39"/>
    </row>
    <row r="33" spans="1:7">
      <c r="A33" s="30" t="s">
        <v>4</v>
      </c>
      <c r="B33" s="40">
        <f>B2+B6+B9+D35+B13+B17+B23+B28</f>
        <v>16</v>
      </c>
      <c r="C33" s="31"/>
      <c r="D33" s="32"/>
      <c r="E33" s="32">
        <f>E2+E6+E9+E13+E17+E23+E28</f>
        <v>5100</v>
      </c>
      <c r="F33" s="79"/>
      <c r="G33" s="79"/>
    </row>
    <row r="36" spans="1:7">
      <c r="A36" s="21"/>
    </row>
    <row r="39" spans="1:7">
      <c r="A39" s="77"/>
    </row>
    <row r="41" spans="1:7" ht="14.4">
      <c r="A41" s="78"/>
    </row>
    <row r="42" spans="1:7" ht="14.4">
      <c r="A42" s="78"/>
    </row>
    <row r="43" spans="1:7" ht="14.4">
      <c r="A43" s="78"/>
    </row>
    <row r="44" spans="1:7" ht="14.4">
      <c r="A44" s="78"/>
    </row>
    <row r="45" spans="1:7" ht="14.4">
      <c r="A45" s="78"/>
    </row>
    <row r="46" spans="1:7" ht="14.4">
      <c r="A46" s="78"/>
    </row>
    <row r="47" spans="1:7" ht="14.4">
      <c r="A47" s="78"/>
    </row>
    <row r="48" spans="1:7" ht="14.4">
      <c r="A48" s="78"/>
    </row>
    <row r="49" spans="1:1" ht="14.4">
      <c r="A49" s="78"/>
    </row>
    <row r="50" spans="1:1" ht="14.4">
      <c r="A50" s="78"/>
    </row>
    <row r="51" spans="1:1" ht="14.4">
      <c r="A51" s="78"/>
    </row>
    <row r="52" spans="1:1" ht="14.4">
      <c r="A52" s="78"/>
    </row>
  </sheetData>
  <phoneticPr fontId="9" type="noConversion"/>
  <pageMargins left="0.78740157480314965" right="0.78740157480314965" top="1.3779527559055118" bottom="0.98425196850393704" header="0.51181102362204722" footer="0.51181102362204722"/>
  <pageSetup paperSize="9" scale="59" orientation="portrait" r:id="rId1"/>
  <headerFooter alignWithMargins="0">
    <oddHeader>&amp;L&amp;"ITC Officina Sans Std Book,Fett"&amp;14Jahresvoranschlag der ÖH an der FH Kufstein Wirtschaftsjahr 2017/18
Anhang II: Ehrenamtliche MitarbeiterInnen</oddHeader>
    <oddFooter xml:space="preserve">&amp;C
Datum:_________________________   Vorsitz: ______________________________    WiRef: ______________________________&amp;R&amp;"ITC Officina Sans Std Book,Standard"&amp;9Seite 6/7
</oddFoot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18"/>
  <sheetViews>
    <sheetView zoomScaleNormal="100" workbookViewId="0">
      <selection activeCell="E18" sqref="E18"/>
    </sheetView>
  </sheetViews>
  <sheetFormatPr baseColWidth="10" defaultColWidth="11.44140625" defaultRowHeight="13.2"/>
  <cols>
    <col min="1" max="1" width="50.109375" style="58" customWidth="1"/>
    <col min="2" max="2" width="12.44140625" style="58" customWidth="1"/>
    <col min="3" max="3" width="22.44140625" style="58" customWidth="1"/>
    <col min="4" max="4" width="11.44140625" style="58" bestFit="1" customWidth="1"/>
    <col min="5" max="5" width="16.33203125" style="58" customWidth="1"/>
    <col min="6" max="6" width="11.44140625" style="58" hidden="1" customWidth="1"/>
    <col min="7" max="16384" width="11.44140625" style="58"/>
  </cols>
  <sheetData>
    <row r="1" spans="1:6">
      <c r="A1" s="54" t="s">
        <v>46</v>
      </c>
      <c r="B1" s="55" t="s">
        <v>47</v>
      </c>
      <c r="C1" s="56" t="s">
        <v>48</v>
      </c>
      <c r="D1" s="57"/>
      <c r="E1" s="57"/>
      <c r="F1" s="57"/>
    </row>
    <row r="2" spans="1:6">
      <c r="A2" s="59" t="s">
        <v>49</v>
      </c>
      <c r="B2" s="60"/>
      <c r="C2" s="61">
        <v>0</v>
      </c>
      <c r="D2" s="57"/>
      <c r="E2" s="57"/>
      <c r="F2" s="57"/>
    </row>
    <row r="3" spans="1:6">
      <c r="A3" s="62" t="s">
        <v>9</v>
      </c>
      <c r="B3" s="63"/>
      <c r="C3" s="64">
        <v>0</v>
      </c>
      <c r="D3" s="57"/>
      <c r="E3" s="65"/>
      <c r="F3" s="65"/>
    </row>
    <row r="4" spans="1:6">
      <c r="A4" s="62" t="s">
        <v>10</v>
      </c>
      <c r="B4" s="63"/>
      <c r="C4" s="64" t="e">
        <f>#REF!</f>
        <v>#REF!</v>
      </c>
      <c r="D4" s="57"/>
      <c r="E4" s="65"/>
      <c r="F4" s="65"/>
    </row>
    <row r="5" spans="1:6">
      <c r="A5" s="62" t="s">
        <v>50</v>
      </c>
      <c r="B5" s="63"/>
      <c r="C5" s="64"/>
      <c r="D5" s="57"/>
      <c r="E5" s="65"/>
      <c r="F5" s="65"/>
    </row>
    <row r="6" spans="1:6" ht="13.8" thickBot="1">
      <c r="A6" s="66" t="s">
        <v>0</v>
      </c>
      <c r="B6" s="67">
        <f>SUM(B2:B5)</f>
        <v>0</v>
      </c>
      <c r="C6" s="68"/>
      <c r="D6" s="57"/>
      <c r="E6" s="57"/>
      <c r="F6" s="57"/>
    </row>
    <row r="7" spans="1:6">
      <c r="A7" s="69" t="s">
        <v>51</v>
      </c>
      <c r="B7" s="70">
        <f>C6-B6</f>
        <v>0</v>
      </c>
      <c r="C7" s="71"/>
      <c r="D7" s="57"/>
      <c r="E7" s="57"/>
      <c r="F7" s="57"/>
    </row>
    <row r="9" spans="1:6" ht="37.799999999999997">
      <c r="A9" s="206"/>
      <c r="B9" s="207" t="s">
        <v>152</v>
      </c>
      <c r="C9" s="208" t="s">
        <v>27</v>
      </c>
      <c r="D9" s="207" t="s">
        <v>154</v>
      </c>
      <c r="E9" s="207" t="s">
        <v>153</v>
      </c>
    </row>
    <row r="10" spans="1:6">
      <c r="A10" s="46" t="s">
        <v>54</v>
      </c>
      <c r="B10" s="26"/>
      <c r="C10" s="43">
        <f>SUM(C11:C13)</f>
        <v>3</v>
      </c>
      <c r="D10" s="27">
        <f>SUM(D11:D13)</f>
        <v>370</v>
      </c>
      <c r="E10" s="27">
        <f>SUM(E11:E13)</f>
        <v>4440</v>
      </c>
    </row>
    <row r="11" spans="1:6">
      <c r="A11" s="209" t="s">
        <v>193</v>
      </c>
      <c r="B11" s="210">
        <v>150</v>
      </c>
      <c r="C11" s="211">
        <v>1</v>
      </c>
      <c r="D11" s="212">
        <f>B11*C11</f>
        <v>150</v>
      </c>
      <c r="E11" s="210">
        <f>D11*12</f>
        <v>1800</v>
      </c>
    </row>
    <row r="12" spans="1:6">
      <c r="A12" s="209" t="s">
        <v>194</v>
      </c>
      <c r="B12" s="210">
        <v>130</v>
      </c>
      <c r="C12" s="211">
        <v>1</v>
      </c>
      <c r="D12" s="212">
        <f>B12*C12</f>
        <v>130</v>
      </c>
      <c r="E12" s="210">
        <f>D12*12</f>
        <v>1560</v>
      </c>
    </row>
    <row r="13" spans="1:6">
      <c r="A13" s="209" t="s">
        <v>195</v>
      </c>
      <c r="B13" s="210">
        <v>90</v>
      </c>
      <c r="C13" s="211">
        <v>1</v>
      </c>
      <c r="D13" s="212">
        <f>B13*C13</f>
        <v>90</v>
      </c>
      <c r="E13" s="210">
        <f>D13*12</f>
        <v>1080</v>
      </c>
    </row>
    <row r="14" spans="1:6">
      <c r="A14" s="213"/>
      <c r="B14" s="210"/>
      <c r="C14" s="211"/>
      <c r="D14" s="210"/>
      <c r="E14" s="210"/>
    </row>
    <row r="15" spans="1:6">
      <c r="A15" s="46" t="s">
        <v>64</v>
      </c>
      <c r="B15" s="26"/>
      <c r="C15" s="43">
        <f>SUM(C16:C16)</f>
        <v>1</v>
      </c>
      <c r="D15" s="27">
        <f>SUM(D16:D16)</f>
        <v>150</v>
      </c>
      <c r="E15" s="27">
        <f>SUM(E16:E16)</f>
        <v>1800</v>
      </c>
    </row>
    <row r="16" spans="1:6">
      <c r="A16" s="214" t="s">
        <v>3</v>
      </c>
      <c r="B16" s="210">
        <v>150</v>
      </c>
      <c r="C16" s="211">
        <v>1</v>
      </c>
      <c r="D16" s="212">
        <f>B16*C16</f>
        <v>150</v>
      </c>
      <c r="E16" s="210">
        <f>D16*12</f>
        <v>1800</v>
      </c>
    </row>
    <row r="17" spans="1:5" ht="13.8" thickBot="1">
      <c r="A17" s="215"/>
      <c r="B17" s="216"/>
      <c r="C17" s="217"/>
      <c r="D17" s="218"/>
      <c r="E17" s="216"/>
    </row>
    <row r="18" spans="1:5" ht="13.8" thickBot="1">
      <c r="A18" s="221" t="s">
        <v>4</v>
      </c>
      <c r="B18" s="219">
        <f>SUM(B11:B17)</f>
        <v>520</v>
      </c>
      <c r="C18" s="220">
        <f t="shared" ref="C18:E18" si="0">SUM(C11:C17)</f>
        <v>5</v>
      </c>
      <c r="D18" s="219">
        <f t="shared" si="0"/>
        <v>670</v>
      </c>
      <c r="E18" s="222">
        <f t="shared" si="0"/>
        <v>8040</v>
      </c>
    </row>
  </sheetData>
  <pageMargins left="0.70866141732283472" right="0.70866141732283472" top="0.78740157480314965" bottom="0.78740157480314965" header="0.31496062992125984" footer="0.31496062992125984"/>
  <pageSetup paperSize="9" scale="52" orientation="portrait" r:id="rId1"/>
  <headerFooter>
    <oddHeader>&amp;L&amp;"ITC Officina Sans Std Book,Fett"&amp;14Jahresvoranschlag der ÖH an der FH Kufstein Wirtschaftsjahr 2017/18
Anhang III: Personal</oddHeader>
    <oddFooter>&amp;C
Datum:_________________________   Vorsitz: ______________________________    WiRef: ______________________________&amp;R7/&amp;N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JVA</vt:lpstr>
      <vt:lpstr>StuVen-Budget</vt:lpstr>
      <vt:lpstr>Aufwandsentschädigung</vt:lpstr>
      <vt:lpstr>Personal</vt:lpstr>
      <vt:lpstr>Aufwandsentschädigung!Druckbereich</vt:lpstr>
      <vt:lpstr>JVA!Druckbereich</vt:lpstr>
      <vt:lpstr>Personal!Druckbereich</vt:lpstr>
      <vt:lpstr>'StuVen-Budget'!Druckbereich</vt:lpstr>
      <vt:lpstr>JVA!Drucktitel</vt:lpstr>
    </vt:vector>
  </TitlesOfParts>
  <Company>ÖH-BV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showorka</dc:creator>
  <cp:lastModifiedBy>Nina Antoniuk</cp:lastModifiedBy>
  <cp:lastPrinted>2017-12-26T12:09:02Z</cp:lastPrinted>
  <dcterms:created xsi:type="dcterms:W3CDTF">2008-05-21T19:11:42Z</dcterms:created>
  <dcterms:modified xsi:type="dcterms:W3CDTF">2018-06-05T06:00:50Z</dcterms:modified>
</cp:coreProperties>
</file>